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-45" windowWidth="12435" windowHeight="12135" tabRatio="748" activeTab="7"/>
  </bookViews>
  <sheets>
    <sheet name="Summary" sheetId="9" r:id="rId1"/>
    <sheet name="Crime Activity" sheetId="1" r:id="rId2"/>
    <sheet name="Arrest Demographics" sheetId="7" r:id="rId3"/>
    <sheet name="E-911" sheetId="13" r:id="rId4"/>
    <sheet name="UPD" sheetId="2" r:id="rId5"/>
    <sheet name="Prowl" sheetId="14" r:id="rId6"/>
    <sheet name="CID" sheetId="3" r:id="rId7"/>
    <sheet name="Warrants" sheetId="5" r:id="rId8"/>
    <sheet name="DTF" sheetId="6" r:id="rId9"/>
    <sheet name="Traffic" sheetId="10" r:id="rId10"/>
    <sheet name="Parking" sheetId="12" r:id="rId11"/>
    <sheet name="Animal Control" sheetId="11" r:id="rId12"/>
    <sheet name="FLEET MAINTENANCE" sheetId="8" r:id="rId13"/>
    <sheet name="RECORDS" sheetId="4" r:id="rId14"/>
    <sheet name="Professional Standards" sheetId="15" r:id="rId15"/>
  </sheets>
  <calcPr calcId="125725"/>
</workbook>
</file>

<file path=xl/calcChain.xml><?xml version="1.0" encoding="utf-8"?>
<calcChain xmlns="http://schemas.openxmlformats.org/spreadsheetml/2006/main">
  <c r="G3" i="15"/>
  <c r="G4"/>
  <c r="G5"/>
  <c r="G6"/>
  <c r="G7"/>
  <c r="G8"/>
  <c r="G9"/>
  <c r="F3"/>
  <c r="F4"/>
  <c r="F5"/>
  <c r="F6"/>
  <c r="F7"/>
  <c r="F8"/>
  <c r="F9"/>
  <c r="G3" i="10" l="1"/>
  <c r="G4"/>
  <c r="G5"/>
  <c r="G6"/>
  <c r="G7"/>
  <c r="G8"/>
  <c r="G9"/>
  <c r="G10"/>
  <c r="G11"/>
  <c r="G12"/>
  <c r="G13"/>
  <c r="G14"/>
  <c r="G16"/>
  <c r="G18"/>
  <c r="G20"/>
  <c r="F3"/>
  <c r="F4"/>
  <c r="F5"/>
  <c r="F6"/>
  <c r="F7"/>
  <c r="F8"/>
  <c r="F9"/>
  <c r="F10"/>
  <c r="F11"/>
  <c r="F12"/>
  <c r="F13"/>
  <c r="F14"/>
  <c r="F16"/>
  <c r="F18"/>
  <c r="F20"/>
  <c r="G32" i="11"/>
  <c r="G34"/>
  <c r="F32"/>
  <c r="F34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G2"/>
  <c r="F2"/>
  <c r="G25" i="6"/>
  <c r="G26"/>
  <c r="G27"/>
  <c r="G28"/>
  <c r="G29"/>
  <c r="G30"/>
  <c r="G31"/>
  <c r="G32"/>
  <c r="G33"/>
  <c r="G34"/>
  <c r="G35"/>
  <c r="F25"/>
  <c r="F26"/>
  <c r="F27"/>
  <c r="F28"/>
  <c r="F29"/>
  <c r="F30"/>
  <c r="F31"/>
  <c r="F32"/>
  <c r="F33"/>
  <c r="F34"/>
  <c r="F35"/>
  <c r="G46"/>
  <c r="G47"/>
  <c r="G48"/>
  <c r="G49"/>
  <c r="G50"/>
  <c r="G51"/>
  <c r="G52"/>
  <c r="G53"/>
  <c r="G54"/>
  <c r="G55"/>
  <c r="G56"/>
  <c r="G57"/>
  <c r="G58"/>
  <c r="G59"/>
  <c r="G60"/>
  <c r="G61"/>
  <c r="F46"/>
  <c r="F47"/>
  <c r="F48"/>
  <c r="F49"/>
  <c r="F50"/>
  <c r="F51"/>
  <c r="F52"/>
  <c r="F53"/>
  <c r="F54"/>
  <c r="F55"/>
  <c r="F56"/>
  <c r="F57"/>
  <c r="F58"/>
  <c r="F59"/>
  <c r="F60"/>
  <c r="F61"/>
  <c r="B40"/>
  <c r="F33" i="3"/>
  <c r="F34"/>
  <c r="F35"/>
  <c r="F36"/>
  <c r="F37"/>
  <c r="F23"/>
  <c r="F24"/>
  <c r="F25"/>
  <c r="F26"/>
  <c r="F27"/>
  <c r="G13"/>
  <c r="G14"/>
  <c r="G15"/>
  <c r="G16"/>
  <c r="G17"/>
  <c r="F13"/>
  <c r="F14"/>
  <c r="F15"/>
  <c r="F16"/>
  <c r="F17"/>
  <c r="G3" i="2"/>
  <c r="G4"/>
  <c r="G5"/>
  <c r="G6"/>
  <c r="G7"/>
  <c r="G10"/>
  <c r="G11"/>
  <c r="G12"/>
  <c r="G13"/>
  <c r="G14"/>
  <c r="G16"/>
  <c r="F3"/>
  <c r="F4"/>
  <c r="F5"/>
  <c r="F6"/>
  <c r="F7"/>
  <c r="F10"/>
  <c r="F11"/>
  <c r="F12"/>
  <c r="F13"/>
  <c r="F14"/>
  <c r="F16"/>
  <c r="B16"/>
  <c r="C16"/>
  <c r="D16"/>
  <c r="E16"/>
  <c r="G27" i="13"/>
  <c r="G28"/>
  <c r="G29"/>
  <c r="G30"/>
  <c r="G31"/>
  <c r="G32"/>
  <c r="G33"/>
  <c r="G35"/>
  <c r="G26"/>
  <c r="F27"/>
  <c r="F28"/>
  <c r="F29"/>
  <c r="F30"/>
  <c r="F31"/>
  <c r="F32"/>
  <c r="F33"/>
  <c r="F35"/>
  <c r="F26"/>
  <c r="G3"/>
  <c r="G4"/>
  <c r="G6"/>
  <c r="F3"/>
  <c r="F4"/>
  <c r="F6" s="1"/>
  <c r="E6"/>
  <c r="G10"/>
  <c r="G11"/>
  <c r="G12"/>
  <c r="G13"/>
  <c r="G14"/>
  <c r="G15"/>
  <c r="G16"/>
  <c r="G17"/>
  <c r="G18"/>
  <c r="G19"/>
  <c r="G20"/>
  <c r="G21"/>
  <c r="G23"/>
  <c r="F10"/>
  <c r="F11"/>
  <c r="F12"/>
  <c r="F13"/>
  <c r="F14"/>
  <c r="F15"/>
  <c r="F16"/>
  <c r="F17"/>
  <c r="F18"/>
  <c r="F19"/>
  <c r="F20"/>
  <c r="F21"/>
  <c r="F23"/>
  <c r="C23"/>
  <c r="D23"/>
  <c r="E23"/>
  <c r="B23"/>
  <c r="G9"/>
  <c r="F9"/>
  <c r="G2"/>
  <c r="F2"/>
  <c r="C6"/>
  <c r="D6"/>
  <c r="B6"/>
  <c r="G61" i="9"/>
  <c r="C35" i="13"/>
  <c r="D35"/>
  <c r="E35"/>
  <c r="E10" i="7"/>
  <c r="E9"/>
  <c r="E6"/>
  <c r="E5"/>
  <c r="E4"/>
  <c r="E3"/>
  <c r="E2"/>
  <c r="E22"/>
  <c r="E21"/>
  <c r="E20"/>
  <c r="E19"/>
  <c r="E18"/>
  <c r="E17"/>
  <c r="E16"/>
  <c r="E15"/>
  <c r="E14"/>
  <c r="E13"/>
  <c r="D10"/>
  <c r="D9"/>
  <c r="D6"/>
  <c r="D5"/>
  <c r="D4"/>
  <c r="D3"/>
  <c r="D2"/>
  <c r="D22"/>
  <c r="D21"/>
  <c r="D19"/>
  <c r="D18"/>
  <c r="D17"/>
  <c r="D16"/>
  <c r="D15"/>
  <c r="D14"/>
  <c r="D13"/>
  <c r="C10"/>
  <c r="C9"/>
  <c r="C6"/>
  <c r="C5"/>
  <c r="C4"/>
  <c r="C3"/>
  <c r="C2"/>
  <c r="C14"/>
  <c r="C13"/>
  <c r="C15"/>
  <c r="B10"/>
  <c r="B9"/>
  <c r="B6"/>
  <c r="B5"/>
  <c r="B4"/>
  <c r="B3"/>
  <c r="B2"/>
  <c r="B14"/>
  <c r="B16"/>
  <c r="B13"/>
  <c r="B15"/>
  <c r="D14" i="8"/>
  <c r="E14"/>
  <c r="C32" i="11"/>
  <c r="D32"/>
  <c r="E32"/>
  <c r="B32"/>
  <c r="G27" i="8" l="1"/>
  <c r="G18"/>
  <c r="G19"/>
  <c r="G20"/>
  <c r="G21"/>
  <c r="G22"/>
  <c r="G23"/>
  <c r="G24"/>
  <c r="G25"/>
  <c r="G26"/>
  <c r="F27"/>
  <c r="F18"/>
  <c r="F19"/>
  <c r="F20"/>
  <c r="F21"/>
  <c r="F22"/>
  <c r="F23"/>
  <c r="F24"/>
  <c r="F25"/>
  <c r="F26"/>
  <c r="G12"/>
  <c r="G3"/>
  <c r="G4"/>
  <c r="G5"/>
  <c r="G6"/>
  <c r="G7"/>
  <c r="G8"/>
  <c r="G9"/>
  <c r="G10"/>
  <c r="G11"/>
  <c r="F3"/>
  <c r="F4"/>
  <c r="F5"/>
  <c r="F6"/>
  <c r="F7"/>
  <c r="F8"/>
  <c r="F9"/>
  <c r="F10"/>
  <c r="F11"/>
  <c r="F12"/>
  <c r="G7" i="12"/>
  <c r="G8"/>
  <c r="F7"/>
  <c r="F8"/>
  <c r="F10"/>
  <c r="C17" i="6"/>
  <c r="D17"/>
  <c r="E17"/>
  <c r="B17"/>
  <c r="C11"/>
  <c r="D11"/>
  <c r="E11"/>
  <c r="B11"/>
  <c r="C5"/>
  <c r="D5"/>
  <c r="E5"/>
  <c r="B5"/>
  <c r="F32" i="5"/>
  <c r="G9"/>
  <c r="G11"/>
  <c r="F3" i="7" l="1"/>
  <c r="F14"/>
  <c r="F16"/>
  <c r="F17"/>
  <c r="F18"/>
  <c r="F19"/>
  <c r="F20"/>
  <c r="F21"/>
  <c r="F22"/>
  <c r="G3"/>
  <c r="G4"/>
  <c r="G5"/>
  <c r="G6"/>
  <c r="F4"/>
  <c r="F5"/>
  <c r="F6"/>
  <c r="G53" i="9"/>
  <c r="G54"/>
  <c r="G55"/>
  <c r="G56"/>
  <c r="G57"/>
  <c r="G58"/>
  <c r="G59"/>
  <c r="G60"/>
  <c r="F53"/>
  <c r="F54"/>
  <c r="F55"/>
  <c r="F56"/>
  <c r="F57"/>
  <c r="F58"/>
  <c r="F59"/>
  <c r="F60"/>
  <c r="F61"/>
  <c r="F52"/>
  <c r="G37"/>
  <c r="G38"/>
  <c r="G39"/>
  <c r="G40"/>
  <c r="G41"/>
  <c r="G42"/>
  <c r="G43"/>
  <c r="G44"/>
  <c r="G45"/>
  <c r="G46"/>
  <c r="G47"/>
  <c r="F37"/>
  <c r="F38"/>
  <c r="F39"/>
  <c r="F40"/>
  <c r="F41"/>
  <c r="F42"/>
  <c r="F43"/>
  <c r="F44"/>
  <c r="F45"/>
  <c r="F46"/>
  <c r="F47"/>
  <c r="F36"/>
  <c r="G15"/>
  <c r="G16"/>
  <c r="G17"/>
  <c r="G18"/>
  <c r="G19"/>
  <c r="G20"/>
  <c r="G21"/>
  <c r="G22"/>
  <c r="G23"/>
  <c r="G24"/>
  <c r="G25"/>
  <c r="G26"/>
  <c r="G27"/>
  <c r="G28"/>
  <c r="G29"/>
  <c r="G30"/>
  <c r="F15"/>
  <c r="F16"/>
  <c r="F17"/>
  <c r="F18"/>
  <c r="F19"/>
  <c r="F20"/>
  <c r="F21"/>
  <c r="F22"/>
  <c r="F23"/>
  <c r="F24"/>
  <c r="F25"/>
  <c r="F26"/>
  <c r="F27"/>
  <c r="F28"/>
  <c r="F29"/>
  <c r="F30"/>
  <c r="F31"/>
  <c r="G3"/>
  <c r="G4"/>
  <c r="G5"/>
  <c r="G6"/>
  <c r="G7"/>
  <c r="G8"/>
  <c r="G9"/>
  <c r="F3"/>
  <c r="F4"/>
  <c r="F5"/>
  <c r="F6"/>
  <c r="F7"/>
  <c r="F8"/>
  <c r="F9"/>
  <c r="F2"/>
  <c r="G49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G31" i="9"/>
  <c r="G27" i="5"/>
  <c r="F27"/>
  <c r="F15" i="7" l="1"/>
  <c r="C24" i="5"/>
  <c r="D24"/>
  <c r="E24"/>
  <c r="B24"/>
  <c r="C5"/>
  <c r="D5"/>
  <c r="E5"/>
  <c r="B5"/>
  <c r="B35" i="13"/>
  <c r="F5" i="5" l="1"/>
  <c r="G2" i="15"/>
  <c r="F2"/>
  <c r="C39" i="3"/>
  <c r="B39"/>
  <c r="F39" s="1"/>
  <c r="C29"/>
  <c r="B29"/>
  <c r="C19"/>
  <c r="B19"/>
  <c r="C9"/>
  <c r="B9"/>
  <c r="G18" i="2"/>
  <c r="F18"/>
  <c r="G37" i="5"/>
  <c r="F37"/>
  <c r="G36"/>
  <c r="F36"/>
  <c r="G31"/>
  <c r="G32"/>
  <c r="G33"/>
  <c r="G34"/>
  <c r="G30"/>
  <c r="F30"/>
  <c r="G17"/>
  <c r="G18"/>
  <c r="G21"/>
  <c r="G22"/>
  <c r="F17"/>
  <c r="F18"/>
  <c r="F21"/>
  <c r="F22"/>
  <c r="G16"/>
  <c r="F16"/>
  <c r="G3"/>
  <c r="G5"/>
  <c r="G8"/>
  <c r="F8"/>
  <c r="G2"/>
  <c r="F2"/>
  <c r="G14" i="8"/>
  <c r="C12" i="4"/>
  <c r="B12"/>
  <c r="C17" i="14"/>
  <c r="D17"/>
  <c r="E17"/>
  <c r="B17"/>
  <c r="G21"/>
  <c r="F21"/>
  <c r="G19"/>
  <c r="F19"/>
  <c r="G14"/>
  <c r="F14"/>
  <c r="G11"/>
  <c r="F11"/>
  <c r="G9"/>
  <c r="G8"/>
  <c r="F8"/>
  <c r="G7"/>
  <c r="F7"/>
  <c r="G6"/>
  <c r="F6"/>
  <c r="G4"/>
  <c r="F4"/>
  <c r="C16" i="10"/>
  <c r="D16"/>
  <c r="E16"/>
  <c r="B16"/>
  <c r="F12" i="4" l="1"/>
  <c r="F17" i="14"/>
  <c r="G17"/>
  <c r="F29" i="3"/>
  <c r="F9"/>
  <c r="F24" i="5"/>
  <c r="G24"/>
  <c r="G2" i="9"/>
  <c r="G37" i="3" l="1"/>
  <c r="E39"/>
  <c r="D39"/>
  <c r="E29"/>
  <c r="D29"/>
  <c r="E19"/>
  <c r="E9"/>
  <c r="D9"/>
  <c r="F2" i="8"/>
  <c r="C29"/>
  <c r="D29"/>
  <c r="E29"/>
  <c r="B29"/>
  <c r="G10" i="12"/>
  <c r="G6"/>
  <c r="F6"/>
  <c r="G2"/>
  <c r="F2"/>
  <c r="E12" i="4"/>
  <c r="D12"/>
  <c r="G39" i="3" l="1"/>
  <c r="G9"/>
  <c r="G29"/>
  <c r="G12" i="4"/>
  <c r="G10"/>
  <c r="D19" i="3"/>
  <c r="G19" s="1"/>
  <c r="F29" i="8"/>
  <c r="G29"/>
  <c r="G20" i="2"/>
  <c r="F20"/>
  <c r="G17" i="8"/>
  <c r="F17"/>
  <c r="G2"/>
  <c r="F32" i="3"/>
  <c r="F22"/>
  <c r="F12"/>
  <c r="F3"/>
  <c r="F4"/>
  <c r="F5"/>
  <c r="F6"/>
  <c r="F7"/>
  <c r="F2"/>
  <c r="G52" i="9"/>
  <c r="G36"/>
  <c r="F14"/>
  <c r="C33"/>
  <c r="D33"/>
  <c r="E33"/>
  <c r="B33"/>
  <c r="G14"/>
  <c r="C11"/>
  <c r="D11"/>
  <c r="E11"/>
  <c r="B11"/>
  <c r="G36" i="3"/>
  <c r="G35"/>
  <c r="G34"/>
  <c r="G33"/>
  <c r="G32"/>
  <c r="G27"/>
  <c r="G26"/>
  <c r="G25"/>
  <c r="G24"/>
  <c r="G23"/>
  <c r="G22"/>
  <c r="G12"/>
  <c r="G7"/>
  <c r="G6"/>
  <c r="G5"/>
  <c r="G4"/>
  <c r="G3"/>
  <c r="G2"/>
  <c r="C14" i="8"/>
  <c r="B14"/>
  <c r="G45" i="6"/>
  <c r="F45"/>
  <c r="G39"/>
  <c r="G38"/>
  <c r="G24"/>
  <c r="F24"/>
  <c r="G21"/>
  <c r="G20"/>
  <c r="F21"/>
  <c r="F20"/>
  <c r="G17"/>
  <c r="G14"/>
  <c r="G11"/>
  <c r="F11"/>
  <c r="G8"/>
  <c r="F8"/>
  <c r="G5"/>
  <c r="G3"/>
  <c r="F3"/>
  <c r="F5"/>
  <c r="G2"/>
  <c r="F2"/>
  <c r="F14" i="8" l="1"/>
  <c r="G11" i="9"/>
  <c r="F11"/>
  <c r="G2" i="10"/>
  <c r="F2"/>
  <c r="D52" i="1"/>
  <c r="B52"/>
  <c r="G22" i="7" l="1"/>
  <c r="G20"/>
  <c r="G18"/>
  <c r="G16"/>
  <c r="G14"/>
  <c r="G10"/>
  <c r="G2"/>
  <c r="F13"/>
  <c r="F9"/>
  <c r="F2"/>
  <c r="G21"/>
  <c r="G9"/>
  <c r="G13"/>
  <c r="G15"/>
  <c r="G17"/>
  <c r="G19"/>
  <c r="F10"/>
  <c r="E63" i="9"/>
  <c r="D63"/>
  <c r="C63"/>
  <c r="B63"/>
  <c r="G9" i="4"/>
  <c r="G7"/>
  <c r="G5"/>
  <c r="G3"/>
  <c r="E52" i="1"/>
  <c r="G52" s="1"/>
  <c r="C52"/>
  <c r="F2"/>
  <c r="G2" i="2"/>
  <c r="F2"/>
  <c r="G4" i="4"/>
  <c r="G6"/>
  <c r="G8"/>
  <c r="F3"/>
  <c r="F4"/>
  <c r="F5"/>
  <c r="F6"/>
  <c r="F7"/>
  <c r="F9"/>
  <c r="F10"/>
  <c r="G2"/>
  <c r="F2"/>
  <c r="D49" i="9"/>
  <c r="E49"/>
  <c r="B49"/>
  <c r="C49"/>
  <c r="G33"/>
  <c r="G2" i="1"/>
  <c r="F33" i="9"/>
  <c r="F63" l="1"/>
  <c r="G63"/>
  <c r="F49"/>
  <c r="G49"/>
  <c r="F52" i="1"/>
</calcChain>
</file>

<file path=xl/sharedStrings.xml><?xml version="1.0" encoding="utf-8"?>
<sst xmlns="http://schemas.openxmlformats.org/spreadsheetml/2006/main" count="621" uniqueCount="246">
  <si>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</si>
  <si>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</si>
  <si>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</si>
  <si>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</si>
  <si>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</si>
  <si>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</si>
  <si>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</si>
  <si>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</si>
  <si>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</si>
  <si>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</si>
  <si>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</si>
  <si>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</si>
  <si>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</si>
  <si>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</si>
  <si>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</si>
  <si>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</si>
  <si>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</si>
  <si>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</si>
  <si>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</si>
  <si>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</si>
  <si>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</si>
  <si>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</si>
  <si>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</si>
  <si>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</si>
  <si>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</si>
  <si>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</si>
  <si>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</si>
  <si>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</si>
  <si>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</si>
  <si>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</si>
  <si>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</si>
  <si>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</si>
  <si>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</si>
  <si>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</si>
  <si>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</si>
  <si>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</si>
  <si>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</si>
  <si>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</si>
  <si>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</si>
  <si>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</si>
  <si>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</si>
  <si>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Misdemeanor</t>
  </si>
  <si>
    <t>Felony</t>
  </si>
  <si>
    <t>SI Criminal</t>
  </si>
  <si>
    <t>Court</t>
  </si>
  <si>
    <t>Prisoner Transport</t>
  </si>
  <si>
    <t>Total Mileage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</si>
  <si>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</si>
  <si>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</si>
  <si>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</si>
  <si>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</si>
  <si>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</si>
  <si>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</si>
  <si>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</si>
  <si>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</si>
  <si>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</si>
  <si>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</si>
  <si>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</si>
  <si>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</si>
  <si>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</si>
  <si>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</si>
  <si>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</si>
  <si>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</si>
  <si>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</si>
  <si>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</si>
  <si>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</si>
  <si>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</si>
  <si>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</si>
  <si>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</si>
  <si>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</si>
  <si>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</si>
  <si>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</si>
  <si>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</si>
  <si>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</si>
  <si>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</si>
  <si>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</si>
  <si>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</si>
  <si>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</si>
  <si>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</si>
  <si>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</si>
  <si>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</si>
  <si>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</si>
  <si>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</si>
  <si>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</si>
  <si>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</si>
  <si>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</si>
  <si>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</si>
  <si>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</si>
  <si>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</si>
  <si>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</si>
  <si>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Inquiries</t>
  </si>
  <si>
    <t>Formal Investigations</t>
  </si>
  <si>
    <t>Sustained</t>
  </si>
  <si>
    <t>Not-Sustained</t>
  </si>
  <si>
    <t>Exhonerated</t>
  </si>
  <si>
    <t>Unfounded</t>
  </si>
  <si>
    <t>95-99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</si>
  <si>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</si>
  <si>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</si>
  <si>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</si>
  <si>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</si>
  <si>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</si>
  <si>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</si>
  <si>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</si>
  <si>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</si>
  <si>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</si>
  <si>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</si>
  <si>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</si>
  <si>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</si>
  <si>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</si>
  <si>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</si>
  <si>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</si>
  <si>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</si>
  <si>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</si>
  <si>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</si>
  <si>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</si>
  <si>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</si>
  <si>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</si>
  <si>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</si>
  <si>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</si>
  <si>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</si>
  <si>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</si>
  <si>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</si>
  <si>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</si>
  <si>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</si>
  <si>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</si>
  <si>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</si>
  <si>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</si>
  <si>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</si>
  <si>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</si>
  <si>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</si>
  <si>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</si>
  <si>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</si>
  <si>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</si>
  <si>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</si>
  <si>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</si>
  <si>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</si>
  <si>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</si>
  <si>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</si>
  <si>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</si>
  <si>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</si>
  <si>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</si>
  <si>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</si>
  <si>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Major Persons Crimes</t>
  </si>
  <si>
    <t>Other Crimes</t>
  </si>
  <si>
    <t>Bribery</t>
  </si>
  <si>
    <t>Complaints</t>
  </si>
  <si>
    <t>Assist</t>
  </si>
  <si>
    <t>STEP</t>
  </si>
  <si>
    <t>DWI Arrest</t>
  </si>
  <si>
    <t>DUI Arrest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</si>
  <si>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</si>
  <si>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</si>
  <si>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</si>
  <si>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</si>
  <si>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</si>
  <si>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</si>
  <si>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</si>
  <si>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</si>
  <si>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</si>
  <si>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</si>
  <si>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</si>
  <si>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</si>
  <si>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</si>
  <si>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</si>
  <si>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</si>
  <si>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</si>
  <si>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</si>
  <si>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</si>
  <si>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</si>
  <si>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</si>
  <si>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</si>
  <si>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</si>
  <si>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</si>
  <si>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</si>
  <si>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</si>
  <si>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Miles Driven</t>
  </si>
  <si>
    <t>Betting/Wagering</t>
  </si>
  <si>
    <t>Sent to Rescue Centers</t>
  </si>
  <si>
    <t>Adoptions</t>
  </si>
  <si>
    <t>Deceased Animals   Landfill lbs.</t>
  </si>
  <si>
    <t>Hispanic Male</t>
  </si>
  <si>
    <t>Hispanic Female</t>
  </si>
  <si>
    <t>Hispanic</t>
  </si>
  <si>
    <t>Citations</t>
  </si>
  <si>
    <t>MINUTES BY ACTIVITY</t>
  </si>
  <si>
    <t>Office</t>
  </si>
  <si>
    <t>Admin(Non-Office)</t>
  </si>
  <si>
    <t>Community</t>
  </si>
  <si>
    <t>Training</t>
  </si>
  <si>
    <t>Patrol</t>
  </si>
  <si>
    <t>Land Line</t>
  </si>
  <si>
    <t>Cell Phone</t>
  </si>
  <si>
    <t>Admin Lines</t>
  </si>
  <si>
    <t>Jonesboro PD Calls</t>
  </si>
  <si>
    <t>Craighead Cty Sheriff</t>
  </si>
  <si>
    <t>Jonesboro Fire Dpt - dispatch</t>
  </si>
  <si>
    <t>Jonesboro Fire Dpt - Med Asst</t>
  </si>
  <si>
    <t>Craighead Cty - Fire</t>
  </si>
  <si>
    <t>Craighead Cty - 1st Responder</t>
  </si>
  <si>
    <t>Emerson Ambulance</t>
  </si>
  <si>
    <t>Medic One</t>
  </si>
  <si>
    <t>Air Evac</t>
  </si>
  <si>
    <t>Coroner</t>
  </si>
  <si>
    <t>ARK State Police</t>
  </si>
  <si>
    <t>Jonesboro Animal Control</t>
  </si>
  <si>
    <t>Wreckers Called</t>
  </si>
  <si>
    <t>Bay PD</t>
  </si>
  <si>
    <t>Bono PD</t>
  </si>
  <si>
    <t>Brookland PD</t>
  </si>
  <si>
    <t>Caraway PD</t>
  </si>
  <si>
    <t>Cash PD</t>
  </si>
  <si>
    <t>Egypt PD</t>
  </si>
  <si>
    <t>Lake City PD</t>
  </si>
  <si>
    <t>Monette PD</t>
  </si>
  <si>
    <t>Other/Bi-Racial/Unknown</t>
  </si>
  <si>
    <t>Other/Bi-Racial Male/Unknown</t>
  </si>
  <si>
    <t>Other/Bi-Racial Female/Unknown</t>
  </si>
  <si>
    <t>All Crime</t>
  </si>
  <si>
    <t>Property Crimes</t>
  </si>
  <si>
    <t>Officer Initiated Crime/Activity</t>
  </si>
  <si>
    <t>Incidents</t>
  </si>
  <si>
    <t>Investigations</t>
  </si>
  <si>
    <t>Assists</t>
  </si>
  <si>
    <t>Crimes Against Persons</t>
  </si>
  <si>
    <t>Crimes Against Children</t>
  </si>
  <si>
    <t>Race</t>
  </si>
  <si>
    <t>Gender</t>
  </si>
  <si>
    <t>Race by Gender</t>
  </si>
  <si>
    <t>Repair Costs by Model Year</t>
  </si>
  <si>
    <t>Routine Preventative Maintenance by Model Year</t>
  </si>
  <si>
    <t>Warrants by Activity</t>
  </si>
  <si>
    <t>Hours by Activity</t>
  </si>
  <si>
    <t>Calls by Type</t>
  </si>
  <si>
    <t>Calls by Agency</t>
  </si>
  <si>
    <t>Calls by Municipality</t>
  </si>
  <si>
    <t>Asian</t>
  </si>
  <si>
    <t>Arrests</t>
  </si>
  <si>
    <t>TOTAL Hours Worked</t>
  </si>
  <si>
    <t>Regular Hours Worked</t>
  </si>
  <si>
    <t>Overtime Hours Worked</t>
  </si>
  <si>
    <t>Total Arrests</t>
  </si>
  <si>
    <t>Mileage</t>
  </si>
  <si>
    <t>Miscellaneous</t>
  </si>
  <si>
    <t>Opened (TOTAL)</t>
  </si>
  <si>
    <t>Value of Drugs Seized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</si>
</sst>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7"/>
      <name val="Arial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8" fontId="0" fillId="0" borderId="1" xfId="1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0" fontId="2" fillId="0" borderId="1" xfId="0" applyNumberFormat="1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8" fontId="2" fillId="3" borderId="1" xfId="0" applyNumberFormat="1" applyFont="1" applyFill="1" applyBorder="1" applyAlignment="1">
      <alignment horizontal="left"/>
    </xf>
    <xf numFmtId="9" fontId="0" fillId="0" borderId="1" xfId="2" applyFont="1" applyBorder="1" applyAlignment="1">
      <alignment horizontal="left"/>
    </xf>
    <xf numFmtId="9" fontId="2" fillId="0" borderId="1" xfId="2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>
      <alignment horizontal="left"/>
    </xf>
    <xf numFmtId="10" fontId="6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left"/>
    </xf>
    <xf numFmtId="9" fontId="5" fillId="0" borderId="1" xfId="0" applyNumberFormat="1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9" fontId="4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0" fontId="9" fillId="0" borderId="1" xfId="0" applyNumberFormat="1" applyFont="1" applyFill="1" applyBorder="1" applyAlignment="1">
      <alignment horizontal="left"/>
    </xf>
    <xf numFmtId="9" fontId="9" fillId="0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9" fontId="8" fillId="0" borderId="1" xfId="0" applyNumberFormat="1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9" fontId="8" fillId="0" borderId="1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left"/>
    </xf>
    <xf numFmtId="9" fontId="0" fillId="0" borderId="0" xfId="2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9" fontId="0" fillId="0" borderId="0" xfId="2" applyFont="1" applyFill="1" applyBorder="1" applyAlignment="1">
      <alignment horizontal="left"/>
    </xf>
    <xf numFmtId="10" fontId="2" fillId="3" borderId="1" xfId="0" applyNumberFormat="1" applyFont="1" applyFill="1" applyBorder="1" applyAlignment="1">
      <alignment horizontal="left"/>
    </xf>
    <xf numFmtId="6" fontId="0" fillId="0" borderId="1" xfId="0" applyNumberFormat="1" applyBorder="1" applyAlignment="1">
      <alignment horizontal="left"/>
    </xf>
    <xf numFmtId="10" fontId="0" fillId="0" borderId="0" xfId="0" applyNumberFormat="1" applyAlignment="1">
      <alignment horizontal="left"/>
    </xf>
    <xf numFmtId="10" fontId="10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9" fontId="4" fillId="0" borderId="1" xfId="2" applyFont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9" fontId="2" fillId="0" borderId="1" xfId="0" applyNumberFormat="1" applyFont="1" applyFill="1" applyBorder="1" applyAlignment="1">
      <alignment horizontal="left"/>
    </xf>
    <xf numFmtId="9" fontId="0" fillId="0" borderId="1" xfId="0" applyNumberForma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4" fillId="0" borderId="1" xfId="3" applyNumberFormat="1" applyFont="1" applyBorder="1" applyAlignment="1">
      <alignment horizontal="left"/>
    </xf>
    <xf numFmtId="3" fontId="1" fillId="0" borderId="1" xfId="3" applyNumberForma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left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40"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/>
  </sheetViews>
  <sheetFormatPr defaultRowHeight="12.75"/>
  <cols>
    <col min="1" max="1" width="37.42578125" style="37" customWidth="1"/>
    <col min="2" max="2" width="11.28515625" style="37" customWidth="1"/>
    <col min="3" max="3" width="19.7109375" style="37" customWidth="1"/>
    <col min="4" max="5" width="9.140625" style="37"/>
    <col min="6" max="6" width="17.85546875" style="37" customWidth="1"/>
    <col min="7" max="7" width="14.7109375" style="37" customWidth="1"/>
    <col min="8" max="16384" width="9.140625" style="37"/>
  </cols>
  <sheetData>
    <row r="1" spans="1:7">
      <c r="A1" s="35" t="s">
        <v>143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</row>
    <row r="2" spans="1:7">
      <c r="A2" s="38" t="s">
        <v>121</v>
      </c>
      <c r="B2" s="32">
        <v>0</v>
      </c>
      <c r="C2" s="7">
        <v>1</v>
      </c>
      <c r="D2" s="32">
        <v>3</v>
      </c>
      <c r="E2" s="32">
        <v>4</v>
      </c>
      <c r="F2" s="39">
        <f>(B2-C2)/C2</f>
        <v>-1</v>
      </c>
      <c r="G2" s="39">
        <f>(D2-E2)/E2</f>
        <v>-0.25</v>
      </c>
    </row>
    <row r="3" spans="1:7">
      <c r="A3" s="38" t="s">
        <v>10</v>
      </c>
      <c r="B3" s="32">
        <v>4</v>
      </c>
      <c r="C3" s="32">
        <v>8</v>
      </c>
      <c r="D3" s="32">
        <v>75</v>
      </c>
      <c r="E3" s="32">
        <v>99</v>
      </c>
      <c r="F3" s="39">
        <f t="shared" ref="F3:F9" si="0">(B3-C3)/C3</f>
        <v>-0.5</v>
      </c>
      <c r="G3" s="39">
        <f t="shared" ref="G3:G9" si="1">(D3-E3)/E3</f>
        <v>-0.24242424242424243</v>
      </c>
    </row>
    <row r="4" spans="1:7">
      <c r="A4" s="38" t="s">
        <v>105</v>
      </c>
      <c r="B4" s="32">
        <v>10</v>
      </c>
      <c r="C4" s="32">
        <v>10</v>
      </c>
      <c r="D4" s="32">
        <v>161</v>
      </c>
      <c r="E4" s="32">
        <v>154</v>
      </c>
      <c r="F4" s="39">
        <f t="shared" si="0"/>
        <v>0</v>
      </c>
      <c r="G4" s="39">
        <f t="shared" si="1"/>
        <v>4.5454545454545456E-2</v>
      </c>
    </row>
    <row r="5" spans="1:7">
      <c r="A5" s="38" t="s">
        <v>116</v>
      </c>
      <c r="B5" s="32">
        <v>1</v>
      </c>
      <c r="C5" s="32">
        <v>1</v>
      </c>
      <c r="D5" s="32">
        <v>22</v>
      </c>
      <c r="E5" s="32">
        <v>11</v>
      </c>
      <c r="F5" s="39">
        <f t="shared" si="0"/>
        <v>0</v>
      </c>
      <c r="G5" s="39">
        <f t="shared" si="1"/>
        <v>1</v>
      </c>
    </row>
    <row r="6" spans="1:7">
      <c r="A6" s="38" t="s">
        <v>117</v>
      </c>
      <c r="B6" s="32">
        <v>2</v>
      </c>
      <c r="C6" s="32">
        <v>4</v>
      </c>
      <c r="D6" s="32">
        <v>26</v>
      </c>
      <c r="E6" s="32">
        <v>32</v>
      </c>
      <c r="F6" s="39">
        <f t="shared" si="0"/>
        <v>-0.5</v>
      </c>
      <c r="G6" s="39">
        <f t="shared" si="1"/>
        <v>-0.1875</v>
      </c>
    </row>
    <row r="7" spans="1:7">
      <c r="A7" s="38" t="s">
        <v>118</v>
      </c>
      <c r="B7" s="32">
        <v>2</v>
      </c>
      <c r="C7" s="7">
        <v>1</v>
      </c>
      <c r="D7" s="32">
        <v>3</v>
      </c>
      <c r="E7" s="32">
        <v>7</v>
      </c>
      <c r="F7" s="39">
        <f t="shared" si="0"/>
        <v>1</v>
      </c>
      <c r="G7" s="39">
        <f t="shared" si="1"/>
        <v>-0.5714285714285714</v>
      </c>
    </row>
    <row r="8" spans="1:7">
      <c r="A8" s="38" t="s">
        <v>7</v>
      </c>
      <c r="B8" s="32">
        <v>2</v>
      </c>
      <c r="C8" s="32">
        <v>1</v>
      </c>
      <c r="D8" s="32">
        <v>20</v>
      </c>
      <c r="E8" s="32">
        <v>24</v>
      </c>
      <c r="F8" s="39">
        <f t="shared" si="0"/>
        <v>1</v>
      </c>
      <c r="G8" s="39">
        <f t="shared" si="1"/>
        <v>-0.16666666666666666</v>
      </c>
    </row>
    <row r="9" spans="1:7">
      <c r="A9" s="38" t="s">
        <v>126</v>
      </c>
      <c r="B9" s="7">
        <v>1</v>
      </c>
      <c r="C9" s="7">
        <v>1</v>
      </c>
      <c r="D9" s="32">
        <v>5</v>
      </c>
      <c r="E9" s="32">
        <v>3</v>
      </c>
      <c r="F9" s="39">
        <f t="shared" si="0"/>
        <v>0</v>
      </c>
      <c r="G9" s="39">
        <f t="shared" si="1"/>
        <v>0.66666666666666663</v>
      </c>
    </row>
    <row r="10" spans="1:7">
      <c r="A10" s="38"/>
      <c r="B10" s="40"/>
      <c r="C10" s="40"/>
      <c r="D10" s="40"/>
      <c r="E10" s="40"/>
      <c r="F10" s="39"/>
      <c r="G10" s="40"/>
    </row>
    <row r="11" spans="1:7">
      <c r="A11" s="35" t="s">
        <v>102</v>
      </c>
      <c r="B11" s="40">
        <f>SUM(B2:B9)</f>
        <v>22</v>
      </c>
      <c r="C11" s="40">
        <f t="shared" ref="C11:E11" si="2">SUM(C2:C9)</f>
        <v>27</v>
      </c>
      <c r="D11" s="40">
        <f t="shared" si="2"/>
        <v>315</v>
      </c>
      <c r="E11" s="40">
        <f t="shared" si="2"/>
        <v>334</v>
      </c>
      <c r="F11" s="41">
        <f>(B11-C11)/C11</f>
        <v>-0.18518518518518517</v>
      </c>
      <c r="G11" s="41">
        <f>(D11-E11)/E11</f>
        <v>-5.6886227544910177E-2</v>
      </c>
    </row>
    <row r="12" spans="1:7">
      <c r="A12" s="36"/>
      <c r="B12" s="36"/>
      <c r="C12" s="36"/>
      <c r="D12" s="36"/>
      <c r="E12" s="36"/>
      <c r="F12" s="42"/>
      <c r="G12" s="42"/>
    </row>
    <row r="13" spans="1:7">
      <c r="A13" s="35" t="s">
        <v>219</v>
      </c>
      <c r="B13" s="35" t="s">
        <v>0</v>
      </c>
      <c r="C13" s="35" t="s">
        <v>1</v>
      </c>
      <c r="D13" s="35" t="s">
        <v>2</v>
      </c>
      <c r="E13" s="35" t="s">
        <v>3</v>
      </c>
      <c r="F13" s="35" t="s">
        <v>4</v>
      </c>
      <c r="G13" s="35" t="s">
        <v>5</v>
      </c>
    </row>
    <row r="14" spans="1:7">
      <c r="A14" s="43" t="s">
        <v>106</v>
      </c>
      <c r="B14" s="32">
        <v>107</v>
      </c>
      <c r="C14" s="32">
        <v>123</v>
      </c>
      <c r="D14" s="32">
        <v>1345</v>
      </c>
      <c r="E14" s="32">
        <v>1598</v>
      </c>
      <c r="F14" s="44">
        <f>(B14-C14)/C14</f>
        <v>-0.13008130081300814</v>
      </c>
      <c r="G14" s="44">
        <f t="shared" ref="G14:G31" si="3">(D14-E14)/E14</f>
        <v>-0.15832290362953691</v>
      </c>
    </row>
    <row r="15" spans="1:7">
      <c r="A15" s="43" t="s">
        <v>6</v>
      </c>
      <c r="B15" s="32">
        <v>2</v>
      </c>
      <c r="C15" s="32">
        <v>0</v>
      </c>
      <c r="D15" s="32">
        <v>10</v>
      </c>
      <c r="E15" s="32">
        <v>18</v>
      </c>
      <c r="F15" s="44" t="e">
        <f t="shared" ref="F15:F31" si="4">(B15-C15)/C15</f>
        <v>#DIV/0!</v>
      </c>
      <c r="G15" s="44">
        <f t="shared" si="3"/>
        <v>-0.44444444444444442</v>
      </c>
    </row>
    <row r="16" spans="1:7">
      <c r="A16" s="43" t="s">
        <v>12</v>
      </c>
      <c r="B16" s="32">
        <v>21</v>
      </c>
      <c r="C16" s="32">
        <v>6</v>
      </c>
      <c r="D16" s="32">
        <v>118</v>
      </c>
      <c r="E16" s="32">
        <v>90</v>
      </c>
      <c r="F16" s="44">
        <f t="shared" si="4"/>
        <v>2.5</v>
      </c>
      <c r="G16" s="44">
        <f t="shared" si="3"/>
        <v>0.31111111111111112</v>
      </c>
    </row>
    <row r="17" spans="1:7">
      <c r="A17" s="43" t="s">
        <v>107</v>
      </c>
      <c r="B17" s="32">
        <v>125</v>
      </c>
      <c r="C17" s="32">
        <v>109</v>
      </c>
      <c r="D17" s="32">
        <v>1244</v>
      </c>
      <c r="E17" s="32">
        <v>1411</v>
      </c>
      <c r="F17" s="44">
        <f t="shared" si="4"/>
        <v>0.14678899082568808</v>
      </c>
      <c r="G17" s="44">
        <f t="shared" si="3"/>
        <v>-0.11835577604535791</v>
      </c>
    </row>
    <row r="18" spans="1:7">
      <c r="A18" s="43" t="s">
        <v>108</v>
      </c>
      <c r="B18" s="32">
        <v>18</v>
      </c>
      <c r="C18" s="32">
        <v>7</v>
      </c>
      <c r="D18" s="32">
        <v>187</v>
      </c>
      <c r="E18" s="32">
        <v>180</v>
      </c>
      <c r="F18" s="44">
        <f t="shared" si="4"/>
        <v>1.5714285714285714</v>
      </c>
      <c r="G18" s="44">
        <f t="shared" si="3"/>
        <v>3.888888888888889E-2</v>
      </c>
    </row>
    <row r="19" spans="1:7">
      <c r="A19" s="43" t="s">
        <v>109</v>
      </c>
      <c r="B19" s="32">
        <v>14</v>
      </c>
      <c r="C19" s="32">
        <v>17</v>
      </c>
      <c r="D19" s="32">
        <v>200</v>
      </c>
      <c r="E19" s="32">
        <v>209</v>
      </c>
      <c r="F19" s="44">
        <f t="shared" si="4"/>
        <v>-0.17647058823529413</v>
      </c>
      <c r="G19" s="44">
        <f t="shared" si="3"/>
        <v>-4.3062200956937802E-2</v>
      </c>
    </row>
    <row r="20" spans="1:7">
      <c r="A20" s="43" t="s">
        <v>110</v>
      </c>
      <c r="B20" s="32">
        <v>73</v>
      </c>
      <c r="C20" s="32">
        <v>80</v>
      </c>
      <c r="D20" s="32">
        <v>1033</v>
      </c>
      <c r="E20" s="32">
        <v>1204</v>
      </c>
      <c r="F20" s="44">
        <f t="shared" si="4"/>
        <v>-8.7499999999999994E-2</v>
      </c>
      <c r="G20" s="44">
        <f t="shared" si="3"/>
        <v>-0.14202657807308969</v>
      </c>
    </row>
    <row r="21" spans="1:7">
      <c r="A21" s="43" t="s">
        <v>115</v>
      </c>
      <c r="B21" s="32">
        <v>7</v>
      </c>
      <c r="C21" s="32">
        <v>6</v>
      </c>
      <c r="D21" s="32">
        <v>59</v>
      </c>
      <c r="E21" s="32">
        <v>85</v>
      </c>
      <c r="F21" s="44">
        <f t="shared" si="4"/>
        <v>0.16666666666666666</v>
      </c>
      <c r="G21" s="44">
        <f t="shared" si="3"/>
        <v>-0.30588235294117649</v>
      </c>
    </row>
    <row r="22" spans="1:7">
      <c r="A22" s="43" t="s">
        <v>127</v>
      </c>
      <c r="B22" s="32">
        <v>37</v>
      </c>
      <c r="C22" s="32">
        <v>43</v>
      </c>
      <c r="D22" s="32">
        <v>445</v>
      </c>
      <c r="E22" s="32">
        <v>416</v>
      </c>
      <c r="F22" s="44">
        <f t="shared" si="4"/>
        <v>-0.13953488372093023</v>
      </c>
      <c r="G22" s="44">
        <f t="shared" si="3"/>
        <v>6.9711538461538464E-2</v>
      </c>
    </row>
    <row r="23" spans="1:7">
      <c r="A23" s="43" t="s">
        <v>129</v>
      </c>
      <c r="B23" s="32">
        <v>3</v>
      </c>
      <c r="C23" s="32">
        <v>6</v>
      </c>
      <c r="D23" s="32">
        <v>48</v>
      </c>
      <c r="E23" s="32">
        <v>69</v>
      </c>
      <c r="F23" s="44">
        <f t="shared" si="4"/>
        <v>-0.5</v>
      </c>
      <c r="G23" s="44">
        <f t="shared" si="3"/>
        <v>-0.30434782608695654</v>
      </c>
    </row>
    <row r="24" spans="1:7">
      <c r="A24" s="43" t="s">
        <v>130</v>
      </c>
      <c r="B24" s="32">
        <v>57</v>
      </c>
      <c r="C24" s="32">
        <v>66</v>
      </c>
      <c r="D24" s="32">
        <v>668</v>
      </c>
      <c r="E24" s="32">
        <v>720</v>
      </c>
      <c r="F24" s="44">
        <f t="shared" si="4"/>
        <v>-0.13636363636363635</v>
      </c>
      <c r="G24" s="44">
        <f t="shared" si="3"/>
        <v>-7.2222222222222215E-2</v>
      </c>
    </row>
    <row r="25" spans="1:7">
      <c r="A25" s="43" t="s">
        <v>137</v>
      </c>
      <c r="B25" s="7">
        <v>0</v>
      </c>
      <c r="C25" s="7">
        <v>0</v>
      </c>
      <c r="D25" s="7">
        <v>0</v>
      </c>
      <c r="E25" s="32">
        <v>3</v>
      </c>
      <c r="F25" s="44" t="e">
        <f t="shared" si="4"/>
        <v>#DIV/0!</v>
      </c>
      <c r="G25" s="44">
        <f t="shared" si="3"/>
        <v>-1</v>
      </c>
    </row>
    <row r="26" spans="1:7">
      <c r="A26" s="43" t="s">
        <v>131</v>
      </c>
      <c r="B26" s="32">
        <v>61</v>
      </c>
      <c r="C26" s="32">
        <v>31</v>
      </c>
      <c r="D26" s="32">
        <v>408</v>
      </c>
      <c r="E26" s="32">
        <v>469</v>
      </c>
      <c r="F26" s="44">
        <f t="shared" si="4"/>
        <v>0.967741935483871</v>
      </c>
      <c r="G26" s="44">
        <f t="shared" si="3"/>
        <v>-0.13006396588486141</v>
      </c>
    </row>
    <row r="27" spans="1:7">
      <c r="A27" s="43" t="s">
        <v>132</v>
      </c>
      <c r="B27" s="32">
        <v>4</v>
      </c>
      <c r="C27" s="32">
        <v>3</v>
      </c>
      <c r="D27" s="32">
        <v>50</v>
      </c>
      <c r="E27" s="32">
        <v>59</v>
      </c>
      <c r="F27" s="44">
        <f t="shared" si="4"/>
        <v>0.33333333333333331</v>
      </c>
      <c r="G27" s="44">
        <f t="shared" si="3"/>
        <v>-0.15254237288135594</v>
      </c>
    </row>
    <row r="28" spans="1:7">
      <c r="A28" s="43" t="s">
        <v>8</v>
      </c>
      <c r="B28" s="32">
        <v>21</v>
      </c>
      <c r="C28" s="32">
        <v>7</v>
      </c>
      <c r="D28" s="32">
        <v>110</v>
      </c>
      <c r="E28" s="32">
        <v>122</v>
      </c>
      <c r="F28" s="44">
        <f t="shared" si="4"/>
        <v>2</v>
      </c>
      <c r="G28" s="44">
        <f t="shared" si="3"/>
        <v>-9.8360655737704916E-2</v>
      </c>
    </row>
    <row r="29" spans="1:7">
      <c r="A29" s="43" t="s">
        <v>122</v>
      </c>
      <c r="B29" s="7">
        <v>0</v>
      </c>
      <c r="C29" s="7">
        <v>0</v>
      </c>
      <c r="D29" s="32">
        <v>4</v>
      </c>
      <c r="E29" s="7">
        <v>0</v>
      </c>
      <c r="F29" s="44" t="e">
        <f t="shared" si="4"/>
        <v>#DIV/0!</v>
      </c>
      <c r="G29" s="44" t="e">
        <f t="shared" si="3"/>
        <v>#DIV/0!</v>
      </c>
    </row>
    <row r="30" spans="1:7">
      <c r="A30" s="43" t="s">
        <v>123</v>
      </c>
      <c r="B30" s="7">
        <v>0</v>
      </c>
      <c r="C30" s="32">
        <v>1</v>
      </c>
      <c r="D30" s="32">
        <v>4</v>
      </c>
      <c r="E30" s="32">
        <v>12</v>
      </c>
      <c r="F30" s="44">
        <f t="shared" si="4"/>
        <v>-1</v>
      </c>
      <c r="G30" s="44">
        <f t="shared" si="3"/>
        <v>-0.66666666666666663</v>
      </c>
    </row>
    <row r="31" spans="1:7">
      <c r="A31" s="43" t="s">
        <v>125</v>
      </c>
      <c r="B31" s="32">
        <v>1</v>
      </c>
      <c r="C31" s="32">
        <v>1</v>
      </c>
      <c r="D31" s="32">
        <v>20</v>
      </c>
      <c r="E31" s="32">
        <v>20</v>
      </c>
      <c r="F31" s="44">
        <f t="shared" si="4"/>
        <v>0</v>
      </c>
      <c r="G31" s="44">
        <f t="shared" si="3"/>
        <v>0</v>
      </c>
    </row>
    <row r="32" spans="1:7">
      <c r="A32" s="43"/>
      <c r="B32" s="40"/>
      <c r="C32" s="40"/>
      <c r="D32" s="40"/>
      <c r="E32" s="40"/>
      <c r="F32" s="40"/>
      <c r="G32" s="40"/>
    </row>
    <row r="33" spans="1:7">
      <c r="A33" s="45" t="s">
        <v>102</v>
      </c>
      <c r="B33" s="40">
        <f>SUM(B14:B31)</f>
        <v>551</v>
      </c>
      <c r="C33" s="40">
        <f t="shared" ref="C33:E33" si="5">SUM(C14:C31)</f>
        <v>506</v>
      </c>
      <c r="D33" s="40">
        <f t="shared" si="5"/>
        <v>5953</v>
      </c>
      <c r="E33" s="40">
        <f t="shared" si="5"/>
        <v>6685</v>
      </c>
      <c r="F33" s="42">
        <f>(B33-C33)/C33</f>
        <v>8.8932806324110672E-2</v>
      </c>
      <c r="G33" s="42">
        <f>(D33-E33)/E33</f>
        <v>-0.10949887808526552</v>
      </c>
    </row>
    <row r="34" spans="1:7">
      <c r="A34" s="36"/>
      <c r="B34" s="36"/>
      <c r="C34" s="36"/>
      <c r="D34" s="36"/>
      <c r="E34" s="36"/>
      <c r="F34" s="46"/>
      <c r="G34" s="46"/>
    </row>
    <row r="35" spans="1:7">
      <c r="A35" s="35" t="s">
        <v>220</v>
      </c>
      <c r="B35" s="35" t="s">
        <v>0</v>
      </c>
      <c r="C35" s="35" t="s">
        <v>1</v>
      </c>
      <c r="D35" s="35" t="s">
        <v>2</v>
      </c>
      <c r="E35" s="35" t="s">
        <v>3</v>
      </c>
      <c r="F35" s="35" t="s">
        <v>4</v>
      </c>
      <c r="G35" s="35" t="s">
        <v>5</v>
      </c>
    </row>
    <row r="36" spans="1:7">
      <c r="A36" s="38" t="s">
        <v>13</v>
      </c>
      <c r="B36" s="32">
        <v>0</v>
      </c>
      <c r="C36" s="7">
        <v>1</v>
      </c>
      <c r="D36" s="32">
        <v>30</v>
      </c>
      <c r="E36" s="32">
        <v>17</v>
      </c>
      <c r="F36" s="44">
        <f>(B36-C36)/C36</f>
        <v>-1</v>
      </c>
      <c r="G36" s="44">
        <f t="shared" ref="G36:G47" si="6">(D36-E36)/E36</f>
        <v>0.76470588235294112</v>
      </c>
    </row>
    <row r="37" spans="1:7">
      <c r="A37" s="38" t="s">
        <v>14</v>
      </c>
      <c r="B37" s="32">
        <v>10</v>
      </c>
      <c r="C37" s="32">
        <v>12</v>
      </c>
      <c r="D37" s="32">
        <v>153</v>
      </c>
      <c r="E37" s="32">
        <v>221</v>
      </c>
      <c r="F37" s="44">
        <f t="shared" ref="F37:F47" si="7">(B37-C37)/C37</f>
        <v>-0.16666666666666666</v>
      </c>
      <c r="G37" s="44">
        <f t="shared" si="6"/>
        <v>-0.30769230769230771</v>
      </c>
    </row>
    <row r="38" spans="1:7">
      <c r="A38" s="38" t="s">
        <v>111</v>
      </c>
      <c r="B38" s="32">
        <v>29</v>
      </c>
      <c r="C38" s="32">
        <v>29</v>
      </c>
      <c r="D38" s="32">
        <v>380</v>
      </c>
      <c r="E38" s="32">
        <v>481</v>
      </c>
      <c r="F38" s="44">
        <f t="shared" si="7"/>
        <v>0</v>
      </c>
      <c r="G38" s="44">
        <f t="shared" si="6"/>
        <v>-0.20997920997920999</v>
      </c>
    </row>
    <row r="39" spans="1:7">
      <c r="A39" s="38" t="s">
        <v>112</v>
      </c>
      <c r="B39" s="32">
        <v>7</v>
      </c>
      <c r="C39" s="32">
        <v>4</v>
      </c>
      <c r="D39" s="32">
        <v>156</v>
      </c>
      <c r="E39" s="32">
        <v>82</v>
      </c>
      <c r="F39" s="44">
        <f t="shared" si="7"/>
        <v>0.75</v>
      </c>
      <c r="G39" s="44">
        <f t="shared" si="6"/>
        <v>0.90243902439024393</v>
      </c>
    </row>
    <row r="40" spans="1:7">
      <c r="A40" s="38" t="s">
        <v>113</v>
      </c>
      <c r="B40" s="32">
        <v>30</v>
      </c>
      <c r="C40" s="32">
        <v>45</v>
      </c>
      <c r="D40" s="32">
        <v>598</v>
      </c>
      <c r="E40" s="32">
        <v>586</v>
      </c>
      <c r="F40" s="44">
        <f t="shared" si="7"/>
        <v>-0.33333333333333331</v>
      </c>
      <c r="G40" s="44">
        <f t="shared" si="6"/>
        <v>2.0477815699658702E-2</v>
      </c>
    </row>
    <row r="41" spans="1:7">
      <c r="A41" s="38" t="s">
        <v>114</v>
      </c>
      <c r="B41" s="32">
        <v>19</v>
      </c>
      <c r="C41" s="32">
        <v>26</v>
      </c>
      <c r="D41" s="32">
        <v>339</v>
      </c>
      <c r="E41" s="32">
        <v>401</v>
      </c>
      <c r="F41" s="44">
        <f t="shared" si="7"/>
        <v>-0.26923076923076922</v>
      </c>
      <c r="G41" s="44">
        <f t="shared" si="6"/>
        <v>-0.15461346633416459</v>
      </c>
    </row>
    <row r="42" spans="1:7">
      <c r="A42" s="38" t="s">
        <v>135</v>
      </c>
      <c r="B42" s="7">
        <v>0</v>
      </c>
      <c r="C42" s="7">
        <v>0</v>
      </c>
      <c r="D42" s="32">
        <v>2</v>
      </c>
      <c r="E42" s="7">
        <v>0</v>
      </c>
      <c r="F42" s="44" t="e">
        <f t="shared" si="7"/>
        <v>#DIV/0!</v>
      </c>
      <c r="G42" s="44" t="e">
        <f t="shared" si="6"/>
        <v>#DIV/0!</v>
      </c>
    </row>
    <row r="43" spans="1:7">
      <c r="A43" s="38" t="s">
        <v>16</v>
      </c>
      <c r="B43" s="32">
        <v>1</v>
      </c>
      <c r="C43" s="32">
        <v>5</v>
      </c>
      <c r="D43" s="32">
        <v>20</v>
      </c>
      <c r="E43" s="32">
        <v>31</v>
      </c>
      <c r="F43" s="44">
        <f t="shared" si="7"/>
        <v>-0.8</v>
      </c>
      <c r="G43" s="44">
        <f t="shared" si="6"/>
        <v>-0.35483870967741937</v>
      </c>
    </row>
    <row r="44" spans="1:7">
      <c r="A44" s="38" t="s">
        <v>124</v>
      </c>
      <c r="B44" s="7">
        <v>0</v>
      </c>
      <c r="C44" s="32">
        <v>0</v>
      </c>
      <c r="D44" s="32">
        <v>12</v>
      </c>
      <c r="E44" s="32">
        <v>12</v>
      </c>
      <c r="F44" s="44" t="e">
        <f t="shared" si="7"/>
        <v>#DIV/0!</v>
      </c>
      <c r="G44" s="44">
        <f t="shared" si="6"/>
        <v>0</v>
      </c>
    </row>
    <row r="45" spans="1:7">
      <c r="A45" s="38" t="s">
        <v>9</v>
      </c>
      <c r="B45" s="32">
        <v>0</v>
      </c>
      <c r="C45" s="7">
        <v>0</v>
      </c>
      <c r="D45" s="32">
        <v>11</v>
      </c>
      <c r="E45" s="32">
        <v>2</v>
      </c>
      <c r="F45" s="44" t="e">
        <f t="shared" si="7"/>
        <v>#DIV/0!</v>
      </c>
      <c r="G45" s="44">
        <f t="shared" si="6"/>
        <v>4.5</v>
      </c>
    </row>
    <row r="46" spans="1:7">
      <c r="A46" s="38" t="s">
        <v>134</v>
      </c>
      <c r="B46" s="32">
        <v>12</v>
      </c>
      <c r="C46" s="32">
        <v>22</v>
      </c>
      <c r="D46" s="32">
        <v>213</v>
      </c>
      <c r="E46" s="32">
        <v>271</v>
      </c>
      <c r="F46" s="44">
        <f t="shared" si="7"/>
        <v>-0.45454545454545453</v>
      </c>
      <c r="G46" s="44">
        <f t="shared" si="6"/>
        <v>-0.2140221402214022</v>
      </c>
    </row>
    <row r="47" spans="1:7">
      <c r="A47" s="38" t="s">
        <v>11</v>
      </c>
      <c r="B47" s="32">
        <v>4</v>
      </c>
      <c r="C47" s="32">
        <v>3</v>
      </c>
      <c r="D47" s="32">
        <v>78</v>
      </c>
      <c r="E47" s="32">
        <v>73</v>
      </c>
      <c r="F47" s="44">
        <f t="shared" si="7"/>
        <v>0.33333333333333331</v>
      </c>
      <c r="G47" s="44">
        <f t="shared" si="6"/>
        <v>6.8493150684931503E-2</v>
      </c>
    </row>
    <row r="48" spans="1:7">
      <c r="A48" s="38"/>
      <c r="B48" s="40"/>
      <c r="C48" s="40"/>
      <c r="D48" s="40"/>
      <c r="E48" s="40"/>
      <c r="F48" s="40"/>
      <c r="G48" s="40"/>
    </row>
    <row r="49" spans="1:7">
      <c r="A49" s="35" t="s">
        <v>102</v>
      </c>
      <c r="B49" s="40">
        <f>SUM(B36:B47)</f>
        <v>112</v>
      </c>
      <c r="C49" s="40">
        <f>SUM(C36:C47)</f>
        <v>147</v>
      </c>
      <c r="D49" s="40">
        <f>SUM(D36:D47)</f>
        <v>1992</v>
      </c>
      <c r="E49" s="40">
        <f>SUM(E36:E47)</f>
        <v>2177</v>
      </c>
      <c r="F49" s="42">
        <f>(B49-C49)/C49</f>
        <v>-0.23809523809523808</v>
      </c>
      <c r="G49" s="42">
        <f>(D49-E49)/E49</f>
        <v>-8.4979329352319707E-2</v>
      </c>
    </row>
    <row r="50" spans="1:7">
      <c r="A50" s="36"/>
      <c r="B50" s="36"/>
      <c r="C50" s="36"/>
      <c r="D50" s="36"/>
      <c r="E50" s="36"/>
      <c r="F50" s="46"/>
      <c r="G50" s="46"/>
    </row>
    <row r="51" spans="1:7">
      <c r="A51" s="35" t="s">
        <v>144</v>
      </c>
      <c r="B51" s="35" t="s">
        <v>0</v>
      </c>
      <c r="C51" s="35" t="s">
        <v>1</v>
      </c>
      <c r="D51" s="35" t="s">
        <v>2</v>
      </c>
      <c r="E51" s="35" t="s">
        <v>3</v>
      </c>
      <c r="F51" s="35" t="s">
        <v>4</v>
      </c>
      <c r="G51" s="35" t="s">
        <v>5</v>
      </c>
    </row>
    <row r="52" spans="1:7">
      <c r="A52" s="38" t="s">
        <v>119</v>
      </c>
      <c r="B52" s="32">
        <v>4</v>
      </c>
      <c r="C52" s="7">
        <v>0</v>
      </c>
      <c r="D52" s="32">
        <v>9</v>
      </c>
      <c r="E52" s="32">
        <v>4</v>
      </c>
      <c r="F52" s="44" t="e">
        <f>(B52-C52)/C52</f>
        <v>#DIV/0!</v>
      </c>
      <c r="G52" s="44">
        <f t="shared" ref="G52:G61" si="8">(D52-E52)/E52</f>
        <v>1.25</v>
      </c>
    </row>
    <row r="53" spans="1:7">
      <c r="A53" s="38" t="s">
        <v>136</v>
      </c>
      <c r="B53" s="7">
        <v>0</v>
      </c>
      <c r="C53" s="7">
        <v>0</v>
      </c>
      <c r="D53" s="32">
        <v>2</v>
      </c>
      <c r="E53" s="32">
        <v>3</v>
      </c>
      <c r="F53" s="44" t="e">
        <f t="shared" ref="F53:F61" si="9">(B53-C53)/C53</f>
        <v>#DIV/0!</v>
      </c>
      <c r="G53" s="44">
        <f t="shared" si="8"/>
        <v>-0.33333333333333331</v>
      </c>
    </row>
    <row r="54" spans="1:7">
      <c r="A54" s="38" t="s">
        <v>120</v>
      </c>
      <c r="B54" s="32">
        <v>47</v>
      </c>
      <c r="C54" s="32">
        <v>58</v>
      </c>
      <c r="D54" s="32">
        <v>659</v>
      </c>
      <c r="E54" s="32">
        <v>900</v>
      </c>
      <c r="F54" s="44">
        <f t="shared" si="9"/>
        <v>-0.18965517241379309</v>
      </c>
      <c r="G54" s="44">
        <f t="shared" si="8"/>
        <v>-0.26777777777777778</v>
      </c>
    </row>
    <row r="55" spans="1:7">
      <c r="A55" s="38" t="s">
        <v>139</v>
      </c>
      <c r="B55" s="7">
        <v>0</v>
      </c>
      <c r="C55" s="7">
        <v>0</v>
      </c>
      <c r="D55" s="7">
        <v>0</v>
      </c>
      <c r="E55" s="7">
        <v>0</v>
      </c>
      <c r="F55" s="44" t="e">
        <f t="shared" si="9"/>
        <v>#DIV/0!</v>
      </c>
      <c r="G55" s="44" t="e">
        <f t="shared" si="8"/>
        <v>#DIV/0!</v>
      </c>
    </row>
    <row r="56" spans="1:7">
      <c r="A56" s="38" t="s">
        <v>18</v>
      </c>
      <c r="B56" s="32">
        <v>626</v>
      </c>
      <c r="C56" s="32">
        <v>374</v>
      </c>
      <c r="D56" s="32">
        <v>6478</v>
      </c>
      <c r="E56" s="32">
        <v>5154</v>
      </c>
      <c r="F56" s="44">
        <f t="shared" si="9"/>
        <v>0.6737967914438503</v>
      </c>
      <c r="G56" s="44">
        <f t="shared" si="8"/>
        <v>0.25688785409390763</v>
      </c>
    </row>
    <row r="57" spans="1:7">
      <c r="A57" s="38" t="s">
        <v>133</v>
      </c>
      <c r="B57" s="7">
        <v>0</v>
      </c>
      <c r="C57" s="7">
        <v>0</v>
      </c>
      <c r="D57" s="7">
        <v>0</v>
      </c>
      <c r="E57" s="7">
        <v>0</v>
      </c>
      <c r="F57" s="44" t="e">
        <f t="shared" si="9"/>
        <v>#DIV/0!</v>
      </c>
      <c r="G57" s="44" t="e">
        <f t="shared" si="8"/>
        <v>#DIV/0!</v>
      </c>
    </row>
    <row r="58" spans="1:7">
      <c r="A58" s="38" t="s">
        <v>128</v>
      </c>
      <c r="B58" s="32">
        <v>31</v>
      </c>
      <c r="C58" s="32">
        <v>39</v>
      </c>
      <c r="D58" s="32">
        <v>518</v>
      </c>
      <c r="E58" s="32">
        <v>612</v>
      </c>
      <c r="F58" s="44">
        <f t="shared" si="9"/>
        <v>-0.20512820512820512</v>
      </c>
      <c r="G58" s="44">
        <f t="shared" si="8"/>
        <v>-0.15359477124183007</v>
      </c>
    </row>
    <row r="59" spans="1:7">
      <c r="A59" s="38" t="s">
        <v>17</v>
      </c>
      <c r="B59" s="32">
        <v>6</v>
      </c>
      <c r="C59" s="32">
        <v>8</v>
      </c>
      <c r="D59" s="32">
        <v>112</v>
      </c>
      <c r="E59" s="32">
        <v>106</v>
      </c>
      <c r="F59" s="44">
        <f t="shared" si="9"/>
        <v>-0.25</v>
      </c>
      <c r="G59" s="44">
        <f t="shared" si="8"/>
        <v>5.6603773584905662E-2</v>
      </c>
    </row>
    <row r="60" spans="1:7">
      <c r="A60" s="38" t="s">
        <v>177</v>
      </c>
      <c r="B60" s="7">
        <v>0</v>
      </c>
      <c r="C60" s="32">
        <v>0</v>
      </c>
      <c r="D60" s="32">
        <v>4</v>
      </c>
      <c r="E60" s="32">
        <v>0</v>
      </c>
      <c r="F60" s="44" t="e">
        <f t="shared" si="9"/>
        <v>#DIV/0!</v>
      </c>
      <c r="G60" s="44" t="e">
        <f t="shared" si="8"/>
        <v>#DIV/0!</v>
      </c>
    </row>
    <row r="61" spans="1:7">
      <c r="A61" s="38" t="s">
        <v>145</v>
      </c>
      <c r="B61" s="7">
        <v>0</v>
      </c>
      <c r="C61" s="32">
        <v>0</v>
      </c>
      <c r="D61" s="7">
        <v>0</v>
      </c>
      <c r="E61" s="7">
        <v>0</v>
      </c>
      <c r="F61" s="44" t="e">
        <f t="shared" si="9"/>
        <v>#DIV/0!</v>
      </c>
      <c r="G61" s="44" t="e">
        <f t="shared" si="8"/>
        <v>#DIV/0!</v>
      </c>
    </row>
    <row r="62" spans="1:7">
      <c r="A62" s="38"/>
      <c r="B62" s="40"/>
      <c r="C62" s="40"/>
      <c r="D62" s="40"/>
      <c r="E62" s="40"/>
      <c r="F62" s="40"/>
      <c r="G62" s="40"/>
    </row>
    <row r="63" spans="1:7">
      <c r="A63" s="35" t="s">
        <v>102</v>
      </c>
      <c r="B63" s="40">
        <f>SUM(B52:B61)</f>
        <v>714</v>
      </c>
      <c r="C63" s="40">
        <f>SUM(C52:C61)</f>
        <v>479</v>
      </c>
      <c r="D63" s="40">
        <f>SUM(D52:D61)</f>
        <v>7782</v>
      </c>
      <c r="E63" s="40">
        <f>SUM(E52:E61)</f>
        <v>6779</v>
      </c>
      <c r="F63" s="42">
        <f>(B63-C63)/C63</f>
        <v>0.49060542797494783</v>
      </c>
      <c r="G63" s="42">
        <f>(D63-E63)/E63</f>
        <v>0.14795692580026554</v>
      </c>
    </row>
  </sheetData>
  <phoneticPr fontId="3" type="noConversion"/>
  <conditionalFormatting sqref="F3:F10 F2:G9 F14:G31 F36:G47">
    <cfRule type="cellIs" dxfId="39" priority="145" stopIfTrue="1" operator="greaterThan">
      <formula>0</formula>
    </cfRule>
    <cfRule type="cellIs" dxfId="38" priority="146" stopIfTrue="1" operator="lessThan">
      <formula>0</formula>
    </cfRule>
    <cfRule type="cellIs" dxfId="37" priority="147" stopIfTrue="1" operator="equal">
      <formula>0</formula>
    </cfRule>
  </conditionalFormatting>
  <conditionalFormatting sqref="G14:G31">
    <cfRule type="cellIs" dxfId="36" priority="148" stopIfTrue="1" operator="lessThan">
      <formula>0</formula>
    </cfRule>
    <cfRule type="cellIs" dxfId="35" priority="149" stopIfTrue="1" operator="greaterThan">
      <formula>0</formula>
    </cfRule>
  </conditionalFormatting>
  <conditionalFormatting sqref="G36:G47">
    <cfRule type="cellIs" dxfId="34" priority="150" stopIfTrue="1" operator="greaterThan">
      <formula>0</formula>
    </cfRule>
    <cfRule type="cellIs" dxfId="33" priority="151" stopIfTrue="1" operator="lessThan">
      <formula>0</formula>
    </cfRule>
  </conditionalFormatting>
  <conditionalFormatting sqref="F52:G61">
    <cfRule type="cellIs" dxfId="32" priority="28" stopIfTrue="1" operator="greaterThan">
      <formula>0</formula>
    </cfRule>
    <cfRule type="cellIs" dxfId="31" priority="29" stopIfTrue="1" operator="lessThan">
      <formula>0</formula>
    </cfRule>
    <cfRule type="cellIs" dxfId="30" priority="30" stopIfTrue="1" operator="equal">
      <formula>0</formula>
    </cfRule>
  </conditionalFormatting>
  <conditionalFormatting sqref="F53:G53">
    <cfRule type="cellIs" dxfId="29" priority="25" stopIfTrue="1" operator="greaterThan">
      <formula>0</formula>
    </cfRule>
    <cfRule type="cellIs" dxfId="28" priority="26" stopIfTrue="1" operator="lessThan">
      <formula>0</formula>
    </cfRule>
    <cfRule type="cellIs" dxfId="27" priority="27" stopIfTrue="1" operator="equal">
      <formula>0</formula>
    </cfRule>
  </conditionalFormatting>
  <conditionalFormatting sqref="F54:G54">
    <cfRule type="cellIs" dxfId="26" priority="22" stopIfTrue="1" operator="greaterThan">
      <formula>0</formula>
    </cfRule>
    <cfRule type="cellIs" dxfId="25" priority="23" stopIfTrue="1" operator="lessThan">
      <formula>0</formula>
    </cfRule>
    <cfRule type="cellIs" dxfId="24" priority="24" stopIfTrue="1" operator="equal">
      <formula>0</formula>
    </cfRule>
  </conditionalFormatting>
  <conditionalFormatting sqref="F55:G55">
    <cfRule type="cellIs" dxfId="23" priority="19" stopIfTrue="1" operator="greaterThan">
      <formula>0</formula>
    </cfRule>
    <cfRule type="cellIs" dxfId="22" priority="20" stopIfTrue="1" operator="lessThan">
      <formula>0</formula>
    </cfRule>
    <cfRule type="cellIs" dxfId="21" priority="21" stopIfTrue="1" operator="equal">
      <formula>0</formula>
    </cfRule>
  </conditionalFormatting>
  <conditionalFormatting sqref="F56:G56">
    <cfRule type="cellIs" dxfId="20" priority="16" stopIfTrue="1" operator="greaterThan">
      <formula>0</formula>
    </cfRule>
    <cfRule type="cellIs" dxfId="19" priority="17" stopIfTrue="1" operator="lessThan">
      <formula>0</formula>
    </cfRule>
    <cfRule type="cellIs" dxfId="18" priority="18" stopIfTrue="1" operator="equal">
      <formula>0</formula>
    </cfRule>
  </conditionalFormatting>
  <conditionalFormatting sqref="F57:G57">
    <cfRule type="cellIs" dxfId="17" priority="13" stopIfTrue="1" operator="greaterThan">
      <formula>0</formula>
    </cfRule>
    <cfRule type="cellIs" dxfId="16" priority="14" stopIfTrue="1" operator="lessThan">
      <formula>0</formula>
    </cfRule>
    <cfRule type="cellIs" dxfId="15" priority="15" stopIfTrue="1" operator="equal">
      <formula>0</formula>
    </cfRule>
  </conditionalFormatting>
  <conditionalFormatting sqref="F58:G58">
    <cfRule type="cellIs" dxfId="14" priority="10" stopIfTrue="1" operator="greaterThan">
      <formula>0</formula>
    </cfRule>
    <cfRule type="cellIs" dxfId="13" priority="11" stopIfTrue="1" operator="lessThan">
      <formula>0</formula>
    </cfRule>
    <cfRule type="cellIs" dxfId="12" priority="12" stopIfTrue="1" operator="equal">
      <formula>0</formula>
    </cfRule>
  </conditionalFormatting>
  <conditionalFormatting sqref="F59:G59">
    <cfRule type="cellIs" dxfId="11" priority="7" stopIfTrue="1" operator="greaterThan">
      <formula>0</formula>
    </cfRule>
    <cfRule type="cellIs" dxfId="10" priority="8" stopIfTrue="1" operator="lessThan">
      <formula>0</formula>
    </cfRule>
    <cfRule type="cellIs" dxfId="9" priority="9" stopIfTrue="1" operator="equal">
      <formula>0</formula>
    </cfRule>
  </conditionalFormatting>
  <conditionalFormatting sqref="F60:G60 G61">
    <cfRule type="cellIs" dxfId="8" priority="4" stopIfTrue="1" operator="greaterThan">
      <formula>0</formula>
    </cfRule>
    <cfRule type="cellIs" dxfId="7" priority="5" stopIfTrue="1" operator="lessThan">
      <formula>0</formula>
    </cfRule>
    <cfRule type="cellIs" dxfId="6" priority="6" stopIfTrue="1" operator="equal">
      <formula>0</formula>
    </cfRule>
  </conditionalFormatting>
  <conditionalFormatting sqref="F61:G61">
    <cfRule type="cellIs" dxfId="5" priority="1" stopIfTrue="1" operator="greaterThan">
      <formula>0</formula>
    </cfRule>
    <cfRule type="cellIs" dxfId="4" priority="2" stopIfTrue="1" operator="lessThan">
      <formula>0</formula>
    </cfRule>
    <cfRule type="cellIs" dxfId="3" priority="3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sqref="A1:G20"/>
    </sheetView>
  </sheetViews>
  <sheetFormatPr defaultRowHeight="12.75"/>
  <cols>
    <col min="1" max="1" width="25.7109375" style="14" customWidth="1"/>
    <col min="2" max="2" width="11" style="14" customWidth="1"/>
    <col min="3" max="3" width="20.5703125" style="14" customWidth="1"/>
    <col min="4" max="5" width="9.140625" style="14"/>
    <col min="6" max="6" width="17.7109375" style="14" customWidth="1"/>
    <col min="7" max="7" width="12.85546875" style="14" customWidth="1"/>
    <col min="8" max="16384" width="9.140625" style="14"/>
  </cols>
  <sheetData>
    <row r="1" spans="1:7">
      <c r="A1" s="1" t="s">
        <v>221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0" t="s">
        <v>19</v>
      </c>
      <c r="B2" s="16">
        <v>103</v>
      </c>
      <c r="C2" s="16">
        <v>132</v>
      </c>
      <c r="D2" s="16">
        <v>1491</v>
      </c>
      <c r="E2" s="11">
        <v>929</v>
      </c>
      <c r="F2" s="24">
        <f>(B2-C2)/C2</f>
        <v>-0.2196969696969697</v>
      </c>
      <c r="G2" s="24">
        <f>(D2-E2)/E2</f>
        <v>0.60495156081808399</v>
      </c>
    </row>
    <row r="3" spans="1:7">
      <c r="A3" s="10" t="s">
        <v>20</v>
      </c>
      <c r="B3" s="16">
        <v>27</v>
      </c>
      <c r="C3" s="16">
        <v>36</v>
      </c>
      <c r="D3" s="16">
        <v>469</v>
      </c>
      <c r="E3" s="11">
        <v>307</v>
      </c>
      <c r="F3" s="24">
        <f t="shared" ref="F3:F20" si="0">(B3-C3)/C3</f>
        <v>-0.25</v>
      </c>
      <c r="G3" s="24">
        <f t="shared" ref="G3:G20" si="1">(D3-E3)/E3</f>
        <v>0.52768729641693812</v>
      </c>
    </row>
    <row r="4" spans="1:7">
      <c r="A4" s="10" t="s">
        <v>21</v>
      </c>
      <c r="B4" s="16">
        <v>233</v>
      </c>
      <c r="C4" s="16">
        <v>202</v>
      </c>
      <c r="D4" s="16">
        <v>3207</v>
      </c>
      <c r="E4" s="11">
        <v>2365</v>
      </c>
      <c r="F4" s="24">
        <f t="shared" si="0"/>
        <v>0.15346534653465346</v>
      </c>
      <c r="G4" s="24">
        <f t="shared" si="1"/>
        <v>0.35602536997885836</v>
      </c>
    </row>
    <row r="5" spans="1:7">
      <c r="A5" s="10" t="s">
        <v>15</v>
      </c>
      <c r="B5" s="11">
        <v>1</v>
      </c>
      <c r="C5" s="11">
        <v>4</v>
      </c>
      <c r="D5" s="11">
        <v>36</v>
      </c>
      <c r="E5" s="11">
        <v>40</v>
      </c>
      <c r="F5" s="24">
        <f t="shared" si="0"/>
        <v>-0.75</v>
      </c>
      <c r="G5" s="24">
        <f t="shared" si="1"/>
        <v>-0.1</v>
      </c>
    </row>
    <row r="6" spans="1:7">
      <c r="A6" s="10" t="s">
        <v>22</v>
      </c>
      <c r="B6" s="11">
        <v>24</v>
      </c>
      <c r="C6" s="11">
        <v>18</v>
      </c>
      <c r="D6" s="11">
        <v>283</v>
      </c>
      <c r="E6" s="11">
        <v>179</v>
      </c>
      <c r="F6" s="24">
        <f t="shared" si="0"/>
        <v>0.33333333333333331</v>
      </c>
      <c r="G6" s="24">
        <f t="shared" si="1"/>
        <v>0.58100558659217882</v>
      </c>
    </row>
    <row r="7" spans="1:7">
      <c r="A7" s="10" t="s">
        <v>23</v>
      </c>
      <c r="B7" s="11">
        <v>2</v>
      </c>
      <c r="C7" s="11">
        <v>3</v>
      </c>
      <c r="D7" s="11">
        <v>16</v>
      </c>
      <c r="E7" s="11">
        <v>8</v>
      </c>
      <c r="F7" s="24">
        <f t="shared" si="0"/>
        <v>-0.33333333333333331</v>
      </c>
      <c r="G7" s="24">
        <f t="shared" si="1"/>
        <v>1</v>
      </c>
    </row>
    <row r="8" spans="1:7">
      <c r="A8" s="10" t="s">
        <v>32</v>
      </c>
      <c r="B8" s="11">
        <v>0</v>
      </c>
      <c r="C8" s="11">
        <v>0</v>
      </c>
      <c r="D8" s="11">
        <v>0</v>
      </c>
      <c r="E8" s="11">
        <v>0</v>
      </c>
      <c r="F8" s="24" t="e">
        <f t="shared" si="0"/>
        <v>#DIV/0!</v>
      </c>
      <c r="G8" s="24" t="e">
        <f t="shared" si="1"/>
        <v>#DIV/0!</v>
      </c>
    </row>
    <row r="9" spans="1:7">
      <c r="A9" s="10" t="s">
        <v>31</v>
      </c>
      <c r="B9" s="11">
        <v>0</v>
      </c>
      <c r="C9" s="11">
        <v>0</v>
      </c>
      <c r="D9" s="11">
        <v>0</v>
      </c>
      <c r="E9" s="11">
        <v>0</v>
      </c>
      <c r="F9" s="24" t="e">
        <f t="shared" si="0"/>
        <v>#DIV/0!</v>
      </c>
      <c r="G9" s="24" t="e">
        <f t="shared" si="1"/>
        <v>#DIV/0!</v>
      </c>
    </row>
    <row r="10" spans="1:7">
      <c r="A10" s="10" t="s">
        <v>24</v>
      </c>
      <c r="B10" s="11">
        <v>0</v>
      </c>
      <c r="C10" s="11">
        <v>0</v>
      </c>
      <c r="D10" s="11">
        <v>0</v>
      </c>
      <c r="E10" s="11">
        <v>0</v>
      </c>
      <c r="F10" s="24" t="e">
        <f t="shared" si="0"/>
        <v>#DIV/0!</v>
      </c>
      <c r="G10" s="24" t="e">
        <f t="shared" si="1"/>
        <v>#DIV/0!</v>
      </c>
    </row>
    <row r="11" spans="1:7">
      <c r="A11" s="10" t="s">
        <v>25</v>
      </c>
      <c r="B11" s="11">
        <v>217</v>
      </c>
      <c r="C11" s="11">
        <v>227</v>
      </c>
      <c r="D11" s="11">
        <v>2788</v>
      </c>
      <c r="E11" s="11">
        <v>1166</v>
      </c>
      <c r="F11" s="24">
        <f t="shared" si="0"/>
        <v>-4.405286343612335E-2</v>
      </c>
      <c r="G11" s="24">
        <f t="shared" si="1"/>
        <v>1.3910806174957118</v>
      </c>
    </row>
    <row r="12" spans="1:7">
      <c r="A12" s="10" t="s">
        <v>26</v>
      </c>
      <c r="B12" s="11">
        <v>0</v>
      </c>
      <c r="C12" s="11">
        <v>6</v>
      </c>
      <c r="D12" s="11">
        <v>20</v>
      </c>
      <c r="E12" s="11">
        <v>21</v>
      </c>
      <c r="F12" s="24">
        <f t="shared" si="0"/>
        <v>-1</v>
      </c>
      <c r="G12" s="24">
        <f t="shared" si="1"/>
        <v>-4.7619047619047616E-2</v>
      </c>
    </row>
    <row r="13" spans="1:7">
      <c r="A13" s="10" t="s">
        <v>27</v>
      </c>
      <c r="B13" s="11">
        <v>0</v>
      </c>
      <c r="C13" s="11">
        <v>0</v>
      </c>
      <c r="D13" s="11">
        <v>27</v>
      </c>
      <c r="E13" s="11">
        <v>0</v>
      </c>
      <c r="F13" s="24" t="e">
        <f t="shared" si="0"/>
        <v>#DIV/0!</v>
      </c>
      <c r="G13" s="24" t="e">
        <f t="shared" si="1"/>
        <v>#DIV/0!</v>
      </c>
    </row>
    <row r="14" spans="1:7">
      <c r="A14" s="10" t="s">
        <v>28</v>
      </c>
      <c r="B14" s="11">
        <v>20</v>
      </c>
      <c r="C14" s="11">
        <v>13</v>
      </c>
      <c r="D14" s="11">
        <v>93</v>
      </c>
      <c r="E14" s="11">
        <v>68</v>
      </c>
      <c r="F14" s="24">
        <f t="shared" si="0"/>
        <v>0.53846153846153844</v>
      </c>
      <c r="G14" s="24">
        <f t="shared" si="1"/>
        <v>0.36764705882352944</v>
      </c>
    </row>
    <row r="15" spans="1:7">
      <c r="A15" s="10"/>
      <c r="B15" s="11"/>
      <c r="C15" s="11"/>
      <c r="D15" s="11"/>
      <c r="E15" s="11"/>
      <c r="F15" s="24"/>
      <c r="G15" s="24"/>
    </row>
    <row r="16" spans="1:7">
      <c r="A16" s="2" t="s">
        <v>102</v>
      </c>
      <c r="B16" s="15">
        <f>SUM(B2:B15)</f>
        <v>627</v>
      </c>
      <c r="C16" s="15">
        <f t="shared" ref="C16:E16" si="2">SUM(C2:C15)</f>
        <v>641</v>
      </c>
      <c r="D16" s="15">
        <f t="shared" si="2"/>
        <v>8430</v>
      </c>
      <c r="E16" s="15">
        <f t="shared" si="2"/>
        <v>5083</v>
      </c>
      <c r="F16" s="25">
        <f t="shared" si="0"/>
        <v>-2.1840873634945399E-2</v>
      </c>
      <c r="G16" s="25">
        <f t="shared" si="1"/>
        <v>0.65846940783002161</v>
      </c>
    </row>
    <row r="17" spans="1:8">
      <c r="A17" s="15"/>
      <c r="B17" s="15"/>
      <c r="C17" s="15"/>
      <c r="D17" s="15"/>
      <c r="E17" s="15"/>
      <c r="F17" s="24"/>
      <c r="G17" s="24"/>
    </row>
    <row r="18" spans="1:8">
      <c r="A18" s="10" t="s">
        <v>29</v>
      </c>
      <c r="B18" s="29">
        <v>3638</v>
      </c>
      <c r="C18" s="29">
        <v>3537</v>
      </c>
      <c r="D18" s="29">
        <v>60439</v>
      </c>
      <c r="E18" s="29">
        <v>31903</v>
      </c>
      <c r="F18" s="24">
        <f t="shared" si="0"/>
        <v>2.8555272830081989E-2</v>
      </c>
      <c r="G18" s="24">
        <f t="shared" si="1"/>
        <v>0.89446133592452115</v>
      </c>
    </row>
    <row r="19" spans="1:8">
      <c r="A19" s="11"/>
      <c r="B19" s="29"/>
      <c r="C19" s="29"/>
      <c r="D19" s="29"/>
      <c r="E19" s="29"/>
      <c r="F19" s="24"/>
      <c r="G19" s="24"/>
    </row>
    <row r="20" spans="1:8">
      <c r="A20" s="10" t="s">
        <v>142</v>
      </c>
      <c r="B20" s="11">
        <v>614</v>
      </c>
      <c r="C20" s="11">
        <v>696</v>
      </c>
      <c r="D20" s="11">
        <v>9413.5</v>
      </c>
      <c r="E20" s="11">
        <v>5716.5</v>
      </c>
      <c r="F20" s="24">
        <f t="shared" si="0"/>
        <v>-0.11781609195402298</v>
      </c>
      <c r="G20" s="24">
        <f t="shared" si="1"/>
        <v>0.64672439429720985</v>
      </c>
    </row>
    <row r="21" spans="1:8">
      <c r="A21" s="50"/>
      <c r="B21" s="50"/>
      <c r="C21" s="50"/>
      <c r="D21" s="50"/>
      <c r="E21" s="50"/>
      <c r="F21" s="51"/>
      <c r="G21" s="51"/>
    </row>
    <row r="22" spans="1:8">
      <c r="A22" s="52"/>
      <c r="B22" s="53"/>
      <c r="C22" s="53"/>
      <c r="D22" s="53"/>
      <c r="E22" s="53"/>
      <c r="F22" s="53"/>
      <c r="G22" s="53"/>
    </row>
    <row r="23" spans="1:8">
      <c r="A23" s="54"/>
      <c r="B23" s="3"/>
      <c r="C23" s="3"/>
      <c r="D23" s="3"/>
      <c r="E23" s="3"/>
      <c r="F23" s="3"/>
      <c r="G23" s="3"/>
    </row>
    <row r="24" spans="1:8">
      <c r="A24" s="54"/>
      <c r="B24" s="54"/>
      <c r="C24" s="54"/>
      <c r="D24" s="54"/>
      <c r="E24" s="54"/>
      <c r="F24" s="54"/>
      <c r="G24" s="54"/>
      <c r="H24" s="21"/>
    </row>
    <row r="25" spans="1:8">
      <c r="A25" s="50"/>
      <c r="B25" s="3"/>
      <c r="C25" s="3"/>
      <c r="D25" s="3"/>
      <c r="E25" s="3"/>
      <c r="F25" s="55"/>
      <c r="G25" s="55"/>
    </row>
    <row r="26" spans="1:8">
      <c r="A26" s="50"/>
      <c r="B26" s="3"/>
      <c r="C26" s="3"/>
      <c r="D26" s="3"/>
      <c r="E26" s="3"/>
      <c r="F26" s="55"/>
      <c r="G26" s="55"/>
    </row>
    <row r="27" spans="1:8">
      <c r="A27" s="50"/>
      <c r="B27" s="3"/>
      <c r="C27" s="3"/>
      <c r="D27" s="3"/>
      <c r="E27" s="3"/>
      <c r="F27" s="55"/>
      <c r="G27" s="55"/>
    </row>
    <row r="28" spans="1:8">
      <c r="A28" s="50"/>
      <c r="B28" s="3"/>
      <c r="C28" s="3"/>
      <c r="D28" s="3"/>
      <c r="E28" s="3"/>
      <c r="F28" s="55"/>
      <c r="G28" s="55"/>
    </row>
    <row r="29" spans="1:8">
      <c r="A29" s="50"/>
      <c r="B29" s="3"/>
      <c r="C29" s="3"/>
      <c r="D29" s="3"/>
      <c r="E29" s="3"/>
      <c r="F29" s="55"/>
      <c r="G29" s="55"/>
    </row>
    <row r="30" spans="1:8">
      <c r="A30" s="50"/>
      <c r="B30" s="3"/>
      <c r="C30" s="3"/>
      <c r="D30" s="3"/>
      <c r="E30" s="3"/>
      <c r="F30" s="55"/>
      <c r="G30" s="55"/>
    </row>
    <row r="31" spans="1:8">
      <c r="A31" s="50"/>
      <c r="B31" s="3"/>
      <c r="C31" s="3"/>
      <c r="D31" s="3"/>
      <c r="E31" s="3"/>
      <c r="F31" s="55"/>
      <c r="G31" s="55"/>
    </row>
    <row r="32" spans="1:8">
      <c r="A32" s="50"/>
      <c r="B32" s="3"/>
      <c r="C32" s="3"/>
      <c r="D32" s="3"/>
      <c r="E32" s="3"/>
      <c r="F32" s="55"/>
      <c r="G32" s="55"/>
    </row>
    <row r="33" spans="1:7">
      <c r="A33" s="50"/>
      <c r="B33" s="3"/>
      <c r="C33" s="3"/>
      <c r="D33" s="3"/>
      <c r="E33" s="3"/>
      <c r="F33" s="55"/>
      <c r="G33" s="55"/>
    </row>
    <row r="34" spans="1:7">
      <c r="A34" s="50"/>
      <c r="B34" s="3"/>
      <c r="C34" s="3"/>
      <c r="D34" s="3"/>
      <c r="E34" s="3"/>
      <c r="F34" s="55"/>
      <c r="G34" s="55"/>
    </row>
    <row r="35" spans="1:7">
      <c r="A35" s="50"/>
      <c r="B35" s="3"/>
      <c r="C35" s="3"/>
      <c r="D35" s="3"/>
      <c r="E35" s="3"/>
      <c r="F35" s="55"/>
      <c r="G35" s="55"/>
    </row>
    <row r="36" spans="1:7">
      <c r="A36" s="50"/>
      <c r="B36" s="3"/>
      <c r="C36" s="3"/>
      <c r="D36" s="3"/>
      <c r="E36" s="3"/>
      <c r="F36" s="55"/>
      <c r="G36" s="55"/>
    </row>
    <row r="37" spans="1:7">
      <c r="A37" s="50"/>
      <c r="B37" s="3"/>
      <c r="C37" s="3"/>
      <c r="D37" s="3"/>
      <c r="E37" s="3"/>
      <c r="F37" s="55"/>
      <c r="G37" s="55"/>
    </row>
    <row r="38" spans="1:7">
      <c r="A38" s="50"/>
      <c r="B38" s="3"/>
      <c r="C38" s="3"/>
      <c r="D38" s="3"/>
      <c r="E38" s="3"/>
      <c r="F38" s="55"/>
      <c r="G38" s="55"/>
    </row>
    <row r="39" spans="1:7">
      <c r="A39" s="50"/>
      <c r="B39" s="56"/>
      <c r="C39" s="3"/>
      <c r="D39" s="3"/>
      <c r="E39" s="3"/>
      <c r="F39" s="55"/>
      <c r="G39" s="55"/>
    </row>
    <row r="40" spans="1:7">
      <c r="A40" s="54"/>
      <c r="B40" s="3"/>
      <c r="C40" s="3"/>
      <c r="D40" s="3"/>
      <c r="E40" s="3"/>
      <c r="F40" s="55"/>
      <c r="G40" s="55"/>
    </row>
    <row r="41" spans="1:7">
      <c r="A41" s="54"/>
      <c r="B41" s="56"/>
      <c r="C41" s="3"/>
      <c r="D41" s="3"/>
      <c r="E41" s="3"/>
      <c r="F41" s="55"/>
      <c r="G41" s="55"/>
    </row>
    <row r="42" spans="1:7">
      <c r="A42" s="52"/>
      <c r="B42" s="53"/>
      <c r="C42" s="53"/>
      <c r="D42" s="53"/>
      <c r="E42" s="53"/>
      <c r="F42" s="53"/>
      <c r="G42" s="53"/>
    </row>
    <row r="43" spans="1:7">
      <c r="A43" s="21"/>
    </row>
    <row r="44" spans="1:7">
      <c r="A44" s="21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7" sqref="A17"/>
    </sheetView>
  </sheetViews>
  <sheetFormatPr defaultRowHeight="12.75"/>
  <cols>
    <col min="1" max="1" width="24.28515625" style="14" bestFit="1" customWidth="1"/>
    <col min="2" max="2" width="11" style="14" bestFit="1" customWidth="1"/>
    <col min="3" max="3" width="20.28515625" style="14" bestFit="1" customWidth="1"/>
    <col min="4" max="4" width="6.5703125" style="14" bestFit="1" customWidth="1"/>
    <col min="5" max="5" width="9" style="14" bestFit="1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>
      <c r="A1" s="1" t="s">
        <v>168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6" t="s">
        <v>184</v>
      </c>
      <c r="B2" s="7">
        <v>65</v>
      </c>
      <c r="C2" s="7">
        <v>87</v>
      </c>
      <c r="D2" s="7">
        <v>825</v>
      </c>
      <c r="E2" s="7">
        <v>946</v>
      </c>
      <c r="F2" s="33">
        <f>(B2-C2)/C2</f>
        <v>-0.25287356321839083</v>
      </c>
      <c r="G2" s="33">
        <f>(D2-E2)/E2</f>
        <v>-0.12790697674418605</v>
      </c>
    </row>
    <row r="3" spans="1:7">
      <c r="A3" s="20"/>
      <c r="B3" s="7"/>
      <c r="C3" s="7"/>
      <c r="D3" s="7"/>
      <c r="E3" s="7"/>
      <c r="F3" s="33"/>
      <c r="G3" s="33"/>
    </row>
    <row r="4" spans="1:7">
      <c r="A4" s="20"/>
      <c r="B4" s="7"/>
      <c r="C4" s="7"/>
      <c r="D4" s="7"/>
      <c r="E4" s="7"/>
      <c r="F4" s="7"/>
      <c r="G4" s="7"/>
    </row>
    <row r="5" spans="1:7">
      <c r="A5" s="1" t="s">
        <v>185</v>
      </c>
      <c r="B5" s="1" t="s">
        <v>0</v>
      </c>
      <c r="C5" s="1" t="s">
        <v>30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>
      <c r="A6" s="16" t="s">
        <v>186</v>
      </c>
      <c r="B6" s="18">
        <v>975</v>
      </c>
      <c r="C6" s="18">
        <v>1150</v>
      </c>
      <c r="D6" s="18">
        <v>12388</v>
      </c>
      <c r="E6" s="18">
        <v>17365</v>
      </c>
      <c r="F6" s="33">
        <f>(B6-C6)/C6</f>
        <v>-0.15217391304347827</v>
      </c>
      <c r="G6" s="33">
        <f>(D6-E6)/E6</f>
        <v>-0.28661099913619348</v>
      </c>
    </row>
    <row r="7" spans="1:7">
      <c r="A7" s="16" t="s">
        <v>187</v>
      </c>
      <c r="B7" s="18">
        <v>1020</v>
      </c>
      <c r="C7" s="18">
        <v>1540</v>
      </c>
      <c r="D7" s="18">
        <v>3690</v>
      </c>
      <c r="E7" s="18">
        <v>11355</v>
      </c>
      <c r="F7" s="33">
        <f t="shared" ref="F7:F10" si="0">(B7-C7)/C7</f>
        <v>-0.33766233766233766</v>
      </c>
      <c r="G7" s="33">
        <f t="shared" ref="G7:G8" si="1">(D7-E7)/E7</f>
        <v>-0.67503302509907526</v>
      </c>
    </row>
    <row r="8" spans="1:7">
      <c r="A8" s="16" t="s">
        <v>188</v>
      </c>
      <c r="B8" s="18">
        <v>0</v>
      </c>
      <c r="C8" s="18">
        <v>0</v>
      </c>
      <c r="D8" s="18">
        <v>0</v>
      </c>
      <c r="E8" s="18">
        <v>300</v>
      </c>
      <c r="F8" s="33" t="e">
        <f t="shared" si="0"/>
        <v>#DIV/0!</v>
      </c>
      <c r="G8" s="33">
        <f t="shared" si="1"/>
        <v>-1</v>
      </c>
    </row>
    <row r="9" spans="1:7">
      <c r="A9" s="16" t="s">
        <v>189</v>
      </c>
      <c r="B9" s="18">
        <v>0</v>
      </c>
      <c r="C9" s="18">
        <v>0</v>
      </c>
      <c r="D9" s="18">
        <v>0</v>
      </c>
      <c r="E9" s="18">
        <v>0</v>
      </c>
      <c r="F9" s="33"/>
      <c r="G9" s="33"/>
    </row>
    <row r="10" spans="1:7">
      <c r="A10" s="16" t="s">
        <v>190</v>
      </c>
      <c r="B10" s="18">
        <v>4725</v>
      </c>
      <c r="C10" s="18">
        <v>4060</v>
      </c>
      <c r="D10" s="18"/>
      <c r="E10" s="18">
        <v>54070</v>
      </c>
      <c r="F10" s="33">
        <f t="shared" si="0"/>
        <v>0.16379310344827586</v>
      </c>
      <c r="G10" s="33">
        <f>(D10-E10)/E10</f>
        <v>-1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G34"/>
    </sheetView>
  </sheetViews>
  <sheetFormatPr defaultRowHeight="12.75"/>
  <cols>
    <col min="1" max="1" width="30.5703125" style="14" customWidth="1"/>
    <col min="2" max="2" width="12.85546875" style="14" customWidth="1"/>
    <col min="3" max="3" width="19.5703125" style="14" customWidth="1"/>
    <col min="4" max="5" width="9.140625" style="14"/>
    <col min="6" max="6" width="17.28515625" style="14" bestFit="1" customWidth="1"/>
    <col min="7" max="7" width="12.140625" style="14" customWidth="1"/>
    <col min="8" max="16384" width="9.140625" style="14"/>
  </cols>
  <sheetData>
    <row r="1" spans="1:7">
      <c r="A1" s="2" t="s">
        <v>221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0" t="s">
        <v>151</v>
      </c>
      <c r="B2" s="17">
        <v>9</v>
      </c>
      <c r="C2" s="18">
        <v>0</v>
      </c>
      <c r="D2" s="18">
        <v>140</v>
      </c>
      <c r="E2" s="18">
        <v>42</v>
      </c>
      <c r="F2" s="33" t="e">
        <f>(B2-C2)/C2</f>
        <v>#DIV/0!</v>
      </c>
      <c r="G2" s="33">
        <f>(D2-E2)/E2</f>
        <v>2.3333333333333335</v>
      </c>
    </row>
    <row r="3" spans="1:7">
      <c r="A3" s="10" t="s">
        <v>152</v>
      </c>
      <c r="B3" s="17">
        <v>7</v>
      </c>
      <c r="C3" s="18">
        <v>5</v>
      </c>
      <c r="D3" s="18">
        <v>155</v>
      </c>
      <c r="E3" s="18">
        <v>70</v>
      </c>
      <c r="F3" s="33">
        <f t="shared" ref="F3:F34" si="0">(B3-C3)/C3</f>
        <v>0.4</v>
      </c>
      <c r="G3" s="33">
        <f t="shared" ref="G3:G34" si="1">(D3-E3)/E3</f>
        <v>1.2142857142857142</v>
      </c>
    </row>
    <row r="4" spans="1:7">
      <c r="A4" s="10" t="s">
        <v>153</v>
      </c>
      <c r="B4" s="17">
        <v>33</v>
      </c>
      <c r="C4" s="18">
        <v>31</v>
      </c>
      <c r="D4" s="18">
        <v>379</v>
      </c>
      <c r="E4" s="18">
        <v>402</v>
      </c>
      <c r="F4" s="33">
        <f t="shared" si="0"/>
        <v>6.4516129032258063E-2</v>
      </c>
      <c r="G4" s="33">
        <f t="shared" si="1"/>
        <v>-5.721393034825871E-2</v>
      </c>
    </row>
    <row r="5" spans="1:7">
      <c r="A5" s="10" t="s">
        <v>154</v>
      </c>
      <c r="B5" s="17">
        <v>62</v>
      </c>
      <c r="C5" s="18">
        <v>19</v>
      </c>
      <c r="D5" s="18">
        <v>916</v>
      </c>
      <c r="E5" s="18">
        <v>521</v>
      </c>
      <c r="F5" s="33">
        <f t="shared" si="0"/>
        <v>2.263157894736842</v>
      </c>
      <c r="G5" s="33">
        <f t="shared" si="1"/>
        <v>0.75815738963531665</v>
      </c>
    </row>
    <row r="6" spans="1:7">
      <c r="A6" s="10" t="s">
        <v>155</v>
      </c>
      <c r="B6" s="17">
        <v>164</v>
      </c>
      <c r="C6" s="18">
        <v>199</v>
      </c>
      <c r="D6" s="18">
        <v>3148</v>
      </c>
      <c r="E6" s="18">
        <v>946</v>
      </c>
      <c r="F6" s="33">
        <f t="shared" si="0"/>
        <v>-0.17587939698492464</v>
      </c>
      <c r="G6" s="33">
        <f t="shared" si="1"/>
        <v>2.3276955602536997</v>
      </c>
    </row>
    <row r="7" spans="1:7">
      <c r="A7" s="10" t="s">
        <v>156</v>
      </c>
      <c r="B7" s="17">
        <v>4</v>
      </c>
      <c r="C7" s="18">
        <v>3</v>
      </c>
      <c r="D7" s="18">
        <v>79</v>
      </c>
      <c r="E7" s="18">
        <v>58</v>
      </c>
      <c r="F7" s="33">
        <f t="shared" si="0"/>
        <v>0.33333333333333331</v>
      </c>
      <c r="G7" s="33">
        <f t="shared" si="1"/>
        <v>0.36206896551724138</v>
      </c>
    </row>
    <row r="8" spans="1:7">
      <c r="A8" s="10" t="s">
        <v>157</v>
      </c>
      <c r="B8" s="17">
        <v>60</v>
      </c>
      <c r="C8" s="18">
        <v>37</v>
      </c>
      <c r="D8" s="18">
        <v>959</v>
      </c>
      <c r="E8" s="18">
        <v>504</v>
      </c>
      <c r="F8" s="33">
        <f t="shared" si="0"/>
        <v>0.6216216216216216</v>
      </c>
      <c r="G8" s="33">
        <f t="shared" si="1"/>
        <v>0.90277777777777779</v>
      </c>
    </row>
    <row r="9" spans="1:7">
      <c r="A9" s="10" t="s">
        <v>146</v>
      </c>
      <c r="B9" s="17">
        <v>515</v>
      </c>
      <c r="C9" s="18">
        <v>358</v>
      </c>
      <c r="D9" s="18">
        <v>8116</v>
      </c>
      <c r="E9" s="18">
        <v>4528</v>
      </c>
      <c r="F9" s="33">
        <f t="shared" si="0"/>
        <v>0.43854748603351956</v>
      </c>
      <c r="G9" s="33">
        <f t="shared" si="1"/>
        <v>0.79240282685512364</v>
      </c>
    </row>
    <row r="10" spans="1:7">
      <c r="A10" s="10" t="s">
        <v>158</v>
      </c>
      <c r="B10" s="17">
        <v>853</v>
      </c>
      <c r="C10" s="18">
        <v>750</v>
      </c>
      <c r="D10" s="18">
        <v>10969</v>
      </c>
      <c r="E10" s="18">
        <v>5168</v>
      </c>
      <c r="F10" s="33">
        <f t="shared" si="0"/>
        <v>0.13733333333333334</v>
      </c>
      <c r="G10" s="33">
        <f t="shared" si="1"/>
        <v>1.1224845201238389</v>
      </c>
    </row>
    <row r="11" spans="1:7">
      <c r="A11" s="10" t="s">
        <v>159</v>
      </c>
      <c r="B11" s="17">
        <v>125</v>
      </c>
      <c r="C11" s="18">
        <v>91</v>
      </c>
      <c r="D11" s="18">
        <v>1718</v>
      </c>
      <c r="E11" s="18">
        <v>1612</v>
      </c>
      <c r="F11" s="33">
        <f t="shared" si="0"/>
        <v>0.37362637362637363</v>
      </c>
      <c r="G11" s="33">
        <f t="shared" si="1"/>
        <v>6.5756823821339946E-2</v>
      </c>
    </row>
    <row r="12" spans="1:7">
      <c r="A12" s="10" t="s">
        <v>160</v>
      </c>
      <c r="B12" s="17">
        <v>1</v>
      </c>
      <c r="C12" s="18">
        <v>2</v>
      </c>
      <c r="D12" s="18">
        <v>166</v>
      </c>
      <c r="E12" s="18">
        <v>141</v>
      </c>
      <c r="F12" s="33">
        <f t="shared" si="0"/>
        <v>-0.5</v>
      </c>
      <c r="G12" s="33">
        <f t="shared" si="1"/>
        <v>0.1773049645390071</v>
      </c>
    </row>
    <row r="13" spans="1:7">
      <c r="A13" s="10" t="s">
        <v>161</v>
      </c>
      <c r="B13" s="17">
        <v>5</v>
      </c>
      <c r="C13" s="18">
        <v>4</v>
      </c>
      <c r="D13" s="18">
        <v>318</v>
      </c>
      <c r="E13" s="18">
        <v>250</v>
      </c>
      <c r="F13" s="33">
        <f t="shared" si="0"/>
        <v>0.25</v>
      </c>
      <c r="G13" s="33">
        <f t="shared" si="1"/>
        <v>0.27200000000000002</v>
      </c>
    </row>
    <row r="14" spans="1:7">
      <c r="A14" s="10" t="s">
        <v>162</v>
      </c>
      <c r="B14" s="17">
        <v>16</v>
      </c>
      <c r="C14" s="18">
        <v>9</v>
      </c>
      <c r="D14" s="18">
        <v>115</v>
      </c>
      <c r="E14" s="18">
        <v>195</v>
      </c>
      <c r="F14" s="33">
        <f t="shared" si="0"/>
        <v>0.77777777777777779</v>
      </c>
      <c r="G14" s="33">
        <f t="shared" si="1"/>
        <v>-0.41025641025641024</v>
      </c>
    </row>
    <row r="15" spans="1:7">
      <c r="A15" s="10" t="s">
        <v>163</v>
      </c>
      <c r="B15" s="17">
        <v>12</v>
      </c>
      <c r="C15" s="18">
        <v>2</v>
      </c>
      <c r="D15" s="18">
        <v>283</v>
      </c>
      <c r="E15" s="18">
        <v>143</v>
      </c>
      <c r="F15" s="33">
        <f t="shared" si="0"/>
        <v>5</v>
      </c>
      <c r="G15" s="33">
        <f t="shared" si="1"/>
        <v>0.97902097902097907</v>
      </c>
    </row>
    <row r="16" spans="1:7">
      <c r="A16" s="10" t="s">
        <v>164</v>
      </c>
      <c r="B16" s="17">
        <v>71</v>
      </c>
      <c r="C16" s="18">
        <v>56</v>
      </c>
      <c r="D16" s="18">
        <v>986</v>
      </c>
      <c r="E16" s="18">
        <v>1004</v>
      </c>
      <c r="F16" s="33">
        <f t="shared" si="0"/>
        <v>0.26785714285714285</v>
      </c>
      <c r="G16" s="33">
        <f t="shared" si="1"/>
        <v>-1.7928286852589643E-2</v>
      </c>
    </row>
    <row r="17" spans="1:7">
      <c r="A17" s="10" t="s">
        <v>165</v>
      </c>
      <c r="B17" s="17">
        <v>5</v>
      </c>
      <c r="C17" s="18">
        <v>2</v>
      </c>
      <c r="D17" s="18">
        <v>79</v>
      </c>
      <c r="E17" s="18">
        <v>166</v>
      </c>
      <c r="F17" s="33">
        <f t="shared" si="0"/>
        <v>1.5</v>
      </c>
      <c r="G17" s="33">
        <f t="shared" si="1"/>
        <v>-0.52409638554216864</v>
      </c>
    </row>
    <row r="18" spans="1:7">
      <c r="A18" s="10" t="s">
        <v>166</v>
      </c>
      <c r="B18" s="17">
        <v>0</v>
      </c>
      <c r="C18" s="18">
        <v>0</v>
      </c>
      <c r="D18" s="18">
        <v>14</v>
      </c>
      <c r="E18" s="18">
        <v>12</v>
      </c>
      <c r="F18" s="33" t="e">
        <f t="shared" si="0"/>
        <v>#DIV/0!</v>
      </c>
      <c r="G18" s="33">
        <f t="shared" si="1"/>
        <v>0.16666666666666666</v>
      </c>
    </row>
    <row r="19" spans="1:7">
      <c r="A19" s="10" t="s">
        <v>167</v>
      </c>
      <c r="B19" s="17">
        <v>472</v>
      </c>
      <c r="C19" s="18">
        <v>218</v>
      </c>
      <c r="D19" s="18">
        <v>3309</v>
      </c>
      <c r="E19" s="18">
        <v>552</v>
      </c>
      <c r="F19" s="33">
        <f t="shared" si="0"/>
        <v>1.165137614678899</v>
      </c>
      <c r="G19" s="33">
        <f t="shared" si="1"/>
        <v>4.9945652173913047</v>
      </c>
    </row>
    <row r="20" spans="1:7">
      <c r="A20" s="10" t="s">
        <v>168</v>
      </c>
      <c r="B20" s="17">
        <v>22</v>
      </c>
      <c r="C20" s="18">
        <v>27</v>
      </c>
      <c r="D20" s="18">
        <v>368</v>
      </c>
      <c r="E20" s="18">
        <v>851</v>
      </c>
      <c r="F20" s="33">
        <f t="shared" si="0"/>
        <v>-0.18518518518518517</v>
      </c>
      <c r="G20" s="33">
        <f t="shared" si="1"/>
        <v>-0.56756756756756754</v>
      </c>
    </row>
    <row r="21" spans="1:7">
      <c r="A21" s="10" t="s">
        <v>169</v>
      </c>
      <c r="B21" s="17">
        <v>33</v>
      </c>
      <c r="C21" s="18">
        <v>18</v>
      </c>
      <c r="D21" s="18">
        <v>368</v>
      </c>
      <c r="E21" s="18">
        <v>564</v>
      </c>
      <c r="F21" s="33">
        <f t="shared" si="0"/>
        <v>0.83333333333333337</v>
      </c>
      <c r="G21" s="33">
        <f t="shared" si="1"/>
        <v>-0.3475177304964539</v>
      </c>
    </row>
    <row r="22" spans="1:7">
      <c r="A22" s="10" t="s">
        <v>170</v>
      </c>
      <c r="B22" s="29">
        <v>0</v>
      </c>
      <c r="C22" s="18">
        <v>3</v>
      </c>
      <c r="D22" s="18">
        <v>10</v>
      </c>
      <c r="E22" s="18">
        <v>48</v>
      </c>
      <c r="F22" s="33">
        <f t="shared" si="0"/>
        <v>-1</v>
      </c>
      <c r="G22" s="33">
        <f t="shared" si="1"/>
        <v>-0.79166666666666663</v>
      </c>
    </row>
    <row r="23" spans="1:7">
      <c r="A23" s="10" t="s">
        <v>171</v>
      </c>
      <c r="B23" s="17">
        <v>0</v>
      </c>
      <c r="C23" s="18">
        <v>2</v>
      </c>
      <c r="D23" s="18">
        <v>17</v>
      </c>
      <c r="E23" s="18">
        <v>99</v>
      </c>
      <c r="F23" s="33">
        <f t="shared" si="0"/>
        <v>-1</v>
      </c>
      <c r="G23" s="33">
        <f t="shared" si="1"/>
        <v>-0.82828282828282829</v>
      </c>
    </row>
    <row r="24" spans="1:7">
      <c r="A24" s="10" t="s">
        <v>172</v>
      </c>
      <c r="B24" s="17">
        <v>0</v>
      </c>
      <c r="C24" s="18">
        <v>0</v>
      </c>
      <c r="D24" s="18">
        <v>0</v>
      </c>
      <c r="E24" s="18">
        <v>0</v>
      </c>
      <c r="F24" s="33" t="e">
        <f t="shared" si="0"/>
        <v>#DIV/0!</v>
      </c>
      <c r="G24" s="33" t="e">
        <f t="shared" si="1"/>
        <v>#DIV/0!</v>
      </c>
    </row>
    <row r="25" spans="1:7">
      <c r="A25" s="10" t="s">
        <v>173</v>
      </c>
      <c r="B25" s="17">
        <v>63</v>
      </c>
      <c r="C25" s="18">
        <v>51</v>
      </c>
      <c r="D25" s="18">
        <v>903</v>
      </c>
      <c r="E25" s="18">
        <v>757</v>
      </c>
      <c r="F25" s="33">
        <f t="shared" si="0"/>
        <v>0.23529411764705882</v>
      </c>
      <c r="G25" s="33">
        <f t="shared" si="1"/>
        <v>0.1928665785997358</v>
      </c>
    </row>
    <row r="26" spans="1:7">
      <c r="A26" s="10" t="s">
        <v>175</v>
      </c>
      <c r="B26" s="17">
        <v>0</v>
      </c>
      <c r="C26" s="18">
        <v>15</v>
      </c>
      <c r="D26" s="18">
        <v>74</v>
      </c>
      <c r="E26" s="18">
        <v>28</v>
      </c>
      <c r="F26" s="33">
        <f t="shared" si="0"/>
        <v>-1</v>
      </c>
      <c r="G26" s="33">
        <f t="shared" si="1"/>
        <v>1.6428571428571428</v>
      </c>
    </row>
    <row r="27" spans="1:7">
      <c r="A27" s="10" t="s">
        <v>180</v>
      </c>
      <c r="B27" s="17">
        <v>4360</v>
      </c>
      <c r="C27" s="18">
        <v>4300</v>
      </c>
      <c r="D27" s="18">
        <v>48800</v>
      </c>
      <c r="E27" s="18">
        <v>39620</v>
      </c>
      <c r="F27" s="33">
        <f t="shared" si="0"/>
        <v>1.3953488372093023E-2</v>
      </c>
      <c r="G27" s="33">
        <f t="shared" si="1"/>
        <v>0.23170116102978294</v>
      </c>
    </row>
    <row r="28" spans="1:7">
      <c r="A28" s="10" t="s">
        <v>174</v>
      </c>
      <c r="B28" s="17">
        <v>5</v>
      </c>
      <c r="C28" s="18">
        <v>4</v>
      </c>
      <c r="D28" s="18">
        <v>295</v>
      </c>
      <c r="E28" s="18">
        <v>250</v>
      </c>
      <c r="F28" s="33">
        <f t="shared" si="0"/>
        <v>0.25</v>
      </c>
      <c r="G28" s="33">
        <f t="shared" si="1"/>
        <v>0.18</v>
      </c>
    </row>
    <row r="29" spans="1:7">
      <c r="A29" s="10" t="s">
        <v>178</v>
      </c>
      <c r="B29" s="17">
        <v>10</v>
      </c>
      <c r="C29" s="18">
        <v>0</v>
      </c>
      <c r="D29" s="18">
        <v>121</v>
      </c>
      <c r="E29" s="18">
        <v>134</v>
      </c>
      <c r="F29" s="33" t="e">
        <f t="shared" si="0"/>
        <v>#DIV/0!</v>
      </c>
      <c r="G29" s="33">
        <f t="shared" si="1"/>
        <v>-9.7014925373134331E-2</v>
      </c>
    </row>
    <row r="30" spans="1:7">
      <c r="A30" s="10" t="s">
        <v>179</v>
      </c>
      <c r="B30" s="17">
        <v>30</v>
      </c>
      <c r="C30" s="18">
        <v>13</v>
      </c>
      <c r="D30" s="18">
        <v>306</v>
      </c>
      <c r="E30" s="18">
        <v>130</v>
      </c>
      <c r="F30" s="33">
        <f t="shared" si="0"/>
        <v>1.3076923076923077</v>
      </c>
      <c r="G30" s="33">
        <f t="shared" si="1"/>
        <v>1.3538461538461539</v>
      </c>
    </row>
    <row r="31" spans="1:7">
      <c r="A31" s="10"/>
      <c r="B31" s="17"/>
      <c r="C31" s="18"/>
      <c r="D31" s="18"/>
      <c r="E31" s="18"/>
      <c r="F31" s="33"/>
      <c r="G31" s="33"/>
    </row>
    <row r="32" spans="1:7">
      <c r="A32" s="2" t="s">
        <v>102</v>
      </c>
      <c r="B32" s="19">
        <f>SUM(B2:B31)</f>
        <v>6937</v>
      </c>
      <c r="C32" s="19">
        <f t="shared" ref="C32:E32" si="2">SUM(C2:C31)</f>
        <v>6219</v>
      </c>
      <c r="D32" s="19">
        <f t="shared" si="2"/>
        <v>83111</v>
      </c>
      <c r="E32" s="19">
        <f t="shared" si="2"/>
        <v>58795</v>
      </c>
      <c r="F32" s="57">
        <f t="shared" si="0"/>
        <v>0.11545264511979418</v>
      </c>
      <c r="G32" s="57">
        <f t="shared" si="1"/>
        <v>0.41357258270261077</v>
      </c>
    </row>
    <row r="33" spans="1:7">
      <c r="A33" s="11"/>
      <c r="B33" s="17"/>
      <c r="C33" s="18"/>
      <c r="D33" s="18"/>
      <c r="E33" s="18"/>
      <c r="F33" s="33"/>
      <c r="G33" s="33"/>
    </row>
    <row r="34" spans="1:7">
      <c r="A34" s="10" t="s">
        <v>176</v>
      </c>
      <c r="B34" s="72">
        <v>7560</v>
      </c>
      <c r="C34" s="73">
        <v>7522</v>
      </c>
      <c r="D34" s="73">
        <v>111120</v>
      </c>
      <c r="E34" s="73">
        <v>102280</v>
      </c>
      <c r="F34" s="33">
        <f t="shared" si="0"/>
        <v>5.0518479127891515E-3</v>
      </c>
      <c r="G34" s="33">
        <f t="shared" si="1"/>
        <v>8.6429409464215873E-2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A16" sqref="A16:G29"/>
    </sheetView>
  </sheetViews>
  <sheetFormatPr defaultRowHeight="12.75"/>
  <cols>
    <col min="1" max="1" width="47.140625" style="21" bestFit="1" customWidth="1"/>
    <col min="2" max="2" width="10.85546875" style="14" bestFit="1" customWidth="1"/>
    <col min="3" max="3" width="20.140625" style="14" bestFit="1" customWidth="1"/>
    <col min="4" max="4" width="12.42578125" style="14" customWidth="1"/>
    <col min="5" max="5" width="13" style="14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 s="21" customFormat="1">
      <c r="A1" s="1" t="s">
        <v>229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9" t="s">
        <v>96</v>
      </c>
      <c r="B2" s="8">
        <v>0</v>
      </c>
      <c r="C2" s="5">
        <v>144.4</v>
      </c>
      <c r="D2" s="8">
        <v>1155.9000000000001</v>
      </c>
      <c r="E2" s="5">
        <v>3740.65</v>
      </c>
      <c r="F2" s="6">
        <f>(B2-C2)/C2</f>
        <v>-1</v>
      </c>
      <c r="G2" s="6">
        <f>(D2-E2)/E2</f>
        <v>-0.69098953390453532</v>
      </c>
    </row>
    <row r="3" spans="1:7">
      <c r="A3" s="9">
        <v>2000</v>
      </c>
      <c r="B3" s="5">
        <v>0</v>
      </c>
      <c r="C3" s="5">
        <v>147.25</v>
      </c>
      <c r="D3" s="5">
        <v>2324.2800000000002</v>
      </c>
      <c r="E3" s="5">
        <v>2945.83</v>
      </c>
      <c r="F3" s="6">
        <f t="shared" ref="F3:F12" si="0">(B3-C3)/C3</f>
        <v>-1</v>
      </c>
      <c r="G3" s="6">
        <f t="shared" ref="G3:G11" si="1">(D3-E3)/E3</f>
        <v>-0.21099316661178674</v>
      </c>
    </row>
    <row r="4" spans="1:7">
      <c r="A4" s="9">
        <v>2001</v>
      </c>
      <c r="B4" s="5">
        <v>0</v>
      </c>
      <c r="C4" s="5">
        <v>0</v>
      </c>
      <c r="D4" s="5">
        <v>427.8</v>
      </c>
      <c r="E4" s="5">
        <v>534.84</v>
      </c>
      <c r="F4" s="6" t="e">
        <f t="shared" si="0"/>
        <v>#DIV/0!</v>
      </c>
      <c r="G4" s="6">
        <f t="shared" si="1"/>
        <v>-0.20013461969934937</v>
      </c>
    </row>
    <row r="5" spans="1:7">
      <c r="A5" s="9">
        <v>2002</v>
      </c>
      <c r="B5" s="5">
        <v>0</v>
      </c>
      <c r="C5" s="5">
        <v>117.7</v>
      </c>
      <c r="D5" s="5">
        <v>0</v>
      </c>
      <c r="E5" s="5">
        <v>173.68</v>
      </c>
      <c r="F5" s="6">
        <f t="shared" si="0"/>
        <v>-1</v>
      </c>
      <c r="G5" s="6">
        <f t="shared" si="1"/>
        <v>-1</v>
      </c>
    </row>
    <row r="6" spans="1:7">
      <c r="A6" s="9">
        <v>2003</v>
      </c>
      <c r="B6" s="8">
        <v>0</v>
      </c>
      <c r="C6" s="5">
        <v>75.739999999999995</v>
      </c>
      <c r="D6" s="8">
        <v>535.11</v>
      </c>
      <c r="E6" s="5">
        <v>261.5</v>
      </c>
      <c r="F6" s="6">
        <f t="shared" si="0"/>
        <v>-1</v>
      </c>
      <c r="G6" s="6">
        <f t="shared" si="1"/>
        <v>1.0463097514340345</v>
      </c>
    </row>
    <row r="7" spans="1:7">
      <c r="A7" s="9">
        <v>2004</v>
      </c>
      <c r="B7" s="8">
        <v>1288.1400000000001</v>
      </c>
      <c r="C7" s="5">
        <v>181.34</v>
      </c>
      <c r="D7" s="8">
        <v>7798.47</v>
      </c>
      <c r="E7" s="5">
        <v>7116.54</v>
      </c>
      <c r="F7" s="6">
        <f t="shared" si="0"/>
        <v>6.1034520789676856</v>
      </c>
      <c r="G7" s="6">
        <f t="shared" si="1"/>
        <v>9.5823251186672218E-2</v>
      </c>
    </row>
    <row r="8" spans="1:7">
      <c r="A8" s="9">
        <v>2005</v>
      </c>
      <c r="B8" s="8">
        <v>2576.6799999999998</v>
      </c>
      <c r="C8" s="5">
        <v>330.96</v>
      </c>
      <c r="D8" s="8">
        <v>12676.34</v>
      </c>
      <c r="E8" s="5">
        <v>10371.25</v>
      </c>
      <c r="F8" s="6">
        <f t="shared" si="0"/>
        <v>6.785472564660382</v>
      </c>
      <c r="G8" s="6">
        <f t="shared" si="1"/>
        <v>0.22225768350006028</v>
      </c>
    </row>
    <row r="9" spans="1:7">
      <c r="A9" s="9">
        <v>2006</v>
      </c>
      <c r="B9" s="8">
        <v>2926.79</v>
      </c>
      <c r="C9" s="5">
        <v>186.88</v>
      </c>
      <c r="D9" s="8">
        <v>20131.04</v>
      </c>
      <c r="E9" s="5">
        <v>23539.200000000001</v>
      </c>
      <c r="F9" s="6">
        <f t="shared" si="0"/>
        <v>14.661333476027396</v>
      </c>
      <c r="G9" s="6">
        <f t="shared" si="1"/>
        <v>-0.14478656878738444</v>
      </c>
    </row>
    <row r="10" spans="1:7">
      <c r="A10" s="9">
        <v>2007</v>
      </c>
      <c r="B10" s="8">
        <v>183.99</v>
      </c>
      <c r="C10" s="5">
        <v>135.66999999999999</v>
      </c>
      <c r="D10" s="8">
        <v>4676.41</v>
      </c>
      <c r="E10" s="5">
        <v>3244.36</v>
      </c>
      <c r="F10" s="6">
        <f t="shared" si="0"/>
        <v>0.35615832534827174</v>
      </c>
      <c r="G10" s="6">
        <f t="shared" si="1"/>
        <v>0.44139676238148656</v>
      </c>
    </row>
    <row r="11" spans="1:7">
      <c r="A11" s="9">
        <v>2008</v>
      </c>
      <c r="B11" s="8">
        <v>22.46</v>
      </c>
      <c r="C11" s="5">
        <v>10.8</v>
      </c>
      <c r="D11" s="8">
        <v>3994.02</v>
      </c>
      <c r="E11" s="5">
        <v>32.4</v>
      </c>
      <c r="F11" s="6">
        <f t="shared" si="0"/>
        <v>1.0796296296296295</v>
      </c>
      <c r="G11" s="6">
        <f t="shared" si="1"/>
        <v>122.27222222222223</v>
      </c>
    </row>
    <row r="12" spans="1:7">
      <c r="A12" s="9">
        <v>2009</v>
      </c>
      <c r="B12" s="8">
        <v>0</v>
      </c>
      <c r="C12" s="5"/>
      <c r="D12" s="8">
        <v>6175.71</v>
      </c>
      <c r="E12" s="5"/>
      <c r="F12" s="6" t="e">
        <f t="shared" si="0"/>
        <v>#DIV/0!</v>
      </c>
      <c r="G12" s="6" t="e">
        <f>(D12-E12)/E12</f>
        <v>#DIV/0!</v>
      </c>
    </row>
    <row r="13" spans="1:7">
      <c r="A13" s="10"/>
      <c r="B13" s="5"/>
      <c r="C13" s="5"/>
      <c r="D13" s="5"/>
      <c r="E13" s="5"/>
      <c r="F13" s="6"/>
      <c r="G13" s="6"/>
    </row>
    <row r="14" spans="1:7" s="21" customFormat="1">
      <c r="A14" s="2" t="s">
        <v>102</v>
      </c>
      <c r="B14" s="22">
        <f>SUM(B2:B13)</f>
        <v>6998.0599999999995</v>
      </c>
      <c r="C14" s="22">
        <f>SUM(C2:C13)</f>
        <v>1330.74</v>
      </c>
      <c r="D14" s="22">
        <f t="shared" ref="D14:E14" si="2">SUM(D2:D13)</f>
        <v>59895.08</v>
      </c>
      <c r="E14" s="22">
        <f t="shared" si="2"/>
        <v>51960.250000000007</v>
      </c>
      <c r="F14" s="12">
        <f t="shared" ref="F14" si="3">(B14-C14)/C14</f>
        <v>4.2587733140959161</v>
      </c>
      <c r="G14" s="12">
        <f t="shared" ref="G14" si="4">(D14-E14)/E14</f>
        <v>0.15270961937250097</v>
      </c>
    </row>
    <row r="15" spans="1:7">
      <c r="A15" s="20"/>
      <c r="B15" s="20"/>
      <c r="C15" s="7"/>
      <c r="D15" s="7"/>
      <c r="E15" s="7"/>
      <c r="F15" s="7"/>
      <c r="G15" s="7"/>
    </row>
    <row r="16" spans="1:7">
      <c r="A16" s="1" t="s">
        <v>230</v>
      </c>
      <c r="B16" s="23" t="s">
        <v>0</v>
      </c>
      <c r="C16" s="1" t="s">
        <v>30</v>
      </c>
      <c r="D16" s="1" t="s">
        <v>2</v>
      </c>
      <c r="E16" s="1" t="s">
        <v>3</v>
      </c>
      <c r="F16" s="2" t="s">
        <v>4</v>
      </c>
      <c r="G16" s="2" t="s">
        <v>5</v>
      </c>
    </row>
    <row r="17" spans="1:7">
      <c r="A17" s="9" t="s">
        <v>96</v>
      </c>
      <c r="B17" s="8">
        <v>0</v>
      </c>
      <c r="C17" s="5">
        <v>0</v>
      </c>
      <c r="D17" s="8">
        <v>188.3</v>
      </c>
      <c r="E17" s="5">
        <v>2704.77</v>
      </c>
      <c r="F17" s="6" t="e">
        <f>(B17-C17)/C17</f>
        <v>#DIV/0!</v>
      </c>
      <c r="G17" s="6">
        <f>(D17-E17)/E17</f>
        <v>-0.93038225061650337</v>
      </c>
    </row>
    <row r="18" spans="1:7">
      <c r="A18" s="9">
        <v>2000</v>
      </c>
      <c r="B18" s="5">
        <v>0</v>
      </c>
      <c r="C18" s="5">
        <v>0</v>
      </c>
      <c r="D18" s="5">
        <v>269.3</v>
      </c>
      <c r="E18" s="5">
        <v>639.78</v>
      </c>
      <c r="F18" s="6" t="e">
        <f t="shared" ref="F18:F26" si="5">(B18-C18)/C18</f>
        <v>#DIV/0!</v>
      </c>
      <c r="G18" s="6">
        <f t="shared" ref="G18:G26" si="6">(D18-E18)/E18</f>
        <v>-0.57907405670699297</v>
      </c>
    </row>
    <row r="19" spans="1:7">
      <c r="A19" s="9">
        <v>2001</v>
      </c>
      <c r="B19" s="5">
        <v>0</v>
      </c>
      <c r="C19" s="5">
        <v>73.239999999999995</v>
      </c>
      <c r="D19" s="5">
        <v>1221.96</v>
      </c>
      <c r="E19" s="5">
        <v>1593.49</v>
      </c>
      <c r="F19" s="6">
        <f t="shared" si="5"/>
        <v>-1</v>
      </c>
      <c r="G19" s="6">
        <f t="shared" si="6"/>
        <v>-0.23315489899528705</v>
      </c>
    </row>
    <row r="20" spans="1:7">
      <c r="A20" s="9">
        <v>2002</v>
      </c>
      <c r="B20" s="8">
        <v>0</v>
      </c>
      <c r="C20" s="74">
        <v>0</v>
      </c>
      <c r="D20" s="8">
        <v>0</v>
      </c>
      <c r="E20" s="74">
        <v>0</v>
      </c>
      <c r="F20" s="6" t="e">
        <f t="shared" si="5"/>
        <v>#DIV/0!</v>
      </c>
      <c r="G20" s="6" t="e">
        <f t="shared" si="6"/>
        <v>#DIV/0!</v>
      </c>
    </row>
    <row r="21" spans="1:7">
      <c r="A21" s="9">
        <v>2003</v>
      </c>
      <c r="B21" s="8">
        <v>20</v>
      </c>
      <c r="C21" s="5">
        <v>20</v>
      </c>
      <c r="D21" s="8">
        <v>993.5</v>
      </c>
      <c r="E21" s="5">
        <v>919.46</v>
      </c>
      <c r="F21" s="6">
        <f t="shared" si="5"/>
        <v>0</v>
      </c>
      <c r="G21" s="6">
        <f t="shared" si="6"/>
        <v>8.0525525852130561E-2</v>
      </c>
    </row>
    <row r="22" spans="1:7">
      <c r="A22" s="9">
        <v>2004</v>
      </c>
      <c r="B22" s="8">
        <v>333.5</v>
      </c>
      <c r="C22" s="5">
        <v>115</v>
      </c>
      <c r="D22" s="8">
        <v>5018.8500000000004</v>
      </c>
      <c r="E22" s="5">
        <v>5665.78</v>
      </c>
      <c r="F22" s="6">
        <f t="shared" si="5"/>
        <v>1.9</v>
      </c>
      <c r="G22" s="6">
        <f t="shared" si="6"/>
        <v>-0.11418198376922496</v>
      </c>
    </row>
    <row r="23" spans="1:7">
      <c r="A23" s="9">
        <v>2005</v>
      </c>
      <c r="B23" s="8">
        <v>616.58000000000004</v>
      </c>
      <c r="C23" s="5">
        <v>166.5</v>
      </c>
      <c r="D23" s="8">
        <v>7424.17</v>
      </c>
      <c r="E23" s="5">
        <v>5518.67</v>
      </c>
      <c r="F23" s="6">
        <f t="shared" si="5"/>
        <v>2.7031831831831834</v>
      </c>
      <c r="G23" s="6">
        <f t="shared" si="6"/>
        <v>0.34528246842083327</v>
      </c>
    </row>
    <row r="24" spans="1:7">
      <c r="A24" s="9">
        <v>2006</v>
      </c>
      <c r="B24" s="5">
        <v>2419.4299999999998</v>
      </c>
      <c r="C24" s="5">
        <v>1132.6199999999999</v>
      </c>
      <c r="D24" s="5">
        <v>19115.759999999998</v>
      </c>
      <c r="E24" s="5">
        <v>22061.96</v>
      </c>
      <c r="F24" s="6">
        <f t="shared" si="5"/>
        <v>1.1361356854019884</v>
      </c>
      <c r="G24" s="6">
        <f t="shared" si="6"/>
        <v>-0.13354207876362756</v>
      </c>
    </row>
    <row r="25" spans="1:7">
      <c r="A25" s="9">
        <v>2007</v>
      </c>
      <c r="B25" s="5">
        <v>1358.43</v>
      </c>
      <c r="C25" s="8">
        <v>666.83</v>
      </c>
      <c r="D25" s="5">
        <v>12255.64</v>
      </c>
      <c r="E25" s="8">
        <v>9207.52</v>
      </c>
      <c r="F25" s="6">
        <f t="shared" si="5"/>
        <v>1.0371458992546825</v>
      </c>
      <c r="G25" s="6">
        <f t="shared" si="6"/>
        <v>0.33104679653153063</v>
      </c>
    </row>
    <row r="26" spans="1:7">
      <c r="A26" s="9">
        <v>2008</v>
      </c>
      <c r="B26" s="5">
        <v>520</v>
      </c>
      <c r="C26" s="8">
        <v>40</v>
      </c>
      <c r="D26" s="5">
        <v>2585.92</v>
      </c>
      <c r="E26" s="8">
        <v>1122.02</v>
      </c>
      <c r="F26" s="6">
        <f t="shared" si="5"/>
        <v>12</v>
      </c>
      <c r="G26" s="6">
        <f t="shared" si="6"/>
        <v>1.3047004509723534</v>
      </c>
    </row>
    <row r="27" spans="1:7">
      <c r="A27" s="9">
        <v>2009</v>
      </c>
      <c r="B27" s="5">
        <v>40</v>
      </c>
      <c r="C27" s="8"/>
      <c r="D27" s="5">
        <v>3824.27</v>
      </c>
      <c r="E27" s="75"/>
      <c r="F27" s="6" t="e">
        <f>(B27-C27)/C27</f>
        <v>#DIV/0!</v>
      </c>
      <c r="G27" s="6" t="e">
        <f>(D27-E27)/E27</f>
        <v>#DIV/0!</v>
      </c>
    </row>
    <row r="28" spans="1:7">
      <c r="A28" s="10"/>
      <c r="B28" s="5"/>
      <c r="C28" s="5"/>
      <c r="D28" s="5"/>
      <c r="E28" s="5"/>
      <c r="F28" s="6"/>
      <c r="G28" s="6"/>
    </row>
    <row r="29" spans="1:7">
      <c r="A29" s="1" t="s">
        <v>102</v>
      </c>
      <c r="B29" s="22">
        <f>SUM(B17:B28)</f>
        <v>5307.94</v>
      </c>
      <c r="C29" s="22">
        <f t="shared" ref="C29:E29" si="7">SUM(C17:C28)</f>
        <v>2214.19</v>
      </c>
      <c r="D29" s="22">
        <f t="shared" si="7"/>
        <v>52897.669999999991</v>
      </c>
      <c r="E29" s="22">
        <f t="shared" si="7"/>
        <v>49433.44999999999</v>
      </c>
      <c r="F29" s="13">
        <f t="shared" ref="F29" si="8">(B29-C29)/C29</f>
        <v>1.3972378160862435</v>
      </c>
      <c r="G29" s="13">
        <f t="shared" ref="G29" si="9">(D29-E29)/E29</f>
        <v>7.0078459019145986E-2</v>
      </c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sqref="A1:G12"/>
    </sheetView>
  </sheetViews>
  <sheetFormatPr defaultRowHeight="12.75"/>
  <cols>
    <col min="1" max="1" width="32.140625" style="21" bestFit="1" customWidth="1"/>
    <col min="2" max="2" width="16.7109375" style="14" customWidth="1"/>
    <col min="3" max="3" width="20.140625" style="14" bestFit="1" customWidth="1"/>
    <col min="4" max="4" width="8.7109375" style="14" bestFit="1" customWidth="1"/>
    <col min="5" max="5" width="8.85546875" style="14" bestFit="1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 s="21" customFormat="1">
      <c r="A1" s="1" t="s">
        <v>33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9" t="s">
        <v>34</v>
      </c>
      <c r="B2" s="7">
        <v>1132</v>
      </c>
      <c r="C2" s="7">
        <v>911</v>
      </c>
      <c r="D2" s="7">
        <v>13033</v>
      </c>
      <c r="E2" s="7">
        <v>12934</v>
      </c>
      <c r="F2" s="24">
        <f>(B2-C2)/C2</f>
        <v>0.24259055982436883</v>
      </c>
      <c r="G2" s="24">
        <f>(D2-E2)/E2</f>
        <v>7.6542446265656407E-3</v>
      </c>
    </row>
    <row r="3" spans="1:7">
      <c r="A3" s="9" t="s">
        <v>35</v>
      </c>
      <c r="B3" s="7">
        <v>267</v>
      </c>
      <c r="C3" s="7">
        <v>261</v>
      </c>
      <c r="D3" s="7">
        <v>2779</v>
      </c>
      <c r="E3" s="7">
        <v>2577</v>
      </c>
      <c r="F3" s="24">
        <f t="shared" ref="F3:F12" si="0">(B3-C3)/C3</f>
        <v>2.2988505747126436E-2</v>
      </c>
      <c r="G3" s="24">
        <f t="shared" ref="G3:G12" si="1">(D3-E3)/E3</f>
        <v>7.8385719829258835E-2</v>
      </c>
    </row>
    <row r="4" spans="1:7">
      <c r="A4" s="9" t="s">
        <v>36</v>
      </c>
      <c r="B4" s="7">
        <v>3440</v>
      </c>
      <c r="C4" s="7">
        <v>2639</v>
      </c>
      <c r="D4" s="7">
        <v>40998</v>
      </c>
      <c r="E4" s="7">
        <v>37417</v>
      </c>
      <c r="F4" s="24">
        <f t="shared" si="0"/>
        <v>0.30352406214475181</v>
      </c>
      <c r="G4" s="24">
        <f t="shared" si="1"/>
        <v>9.5705160755806179E-2</v>
      </c>
    </row>
    <row r="5" spans="1:7">
      <c r="A5" s="9" t="s">
        <v>37</v>
      </c>
      <c r="B5" s="7">
        <v>413</v>
      </c>
      <c r="C5" s="7">
        <v>179</v>
      </c>
      <c r="D5" s="7">
        <v>3738</v>
      </c>
      <c r="E5" s="7">
        <v>3916</v>
      </c>
      <c r="F5" s="24">
        <f t="shared" si="0"/>
        <v>1.3072625698324023</v>
      </c>
      <c r="G5" s="24">
        <f t="shared" si="1"/>
        <v>-4.5454545454545456E-2</v>
      </c>
    </row>
    <row r="6" spans="1:7">
      <c r="A6" s="9" t="s">
        <v>38</v>
      </c>
      <c r="B6" s="7">
        <v>11</v>
      </c>
      <c r="C6" s="7">
        <v>3</v>
      </c>
      <c r="D6" s="7">
        <v>131</v>
      </c>
      <c r="E6" s="7">
        <v>135</v>
      </c>
      <c r="F6" s="24">
        <f t="shared" si="0"/>
        <v>2.6666666666666665</v>
      </c>
      <c r="G6" s="24">
        <f t="shared" si="1"/>
        <v>-2.9629629629629631E-2</v>
      </c>
    </row>
    <row r="7" spans="1:7">
      <c r="A7" s="9" t="s">
        <v>39</v>
      </c>
      <c r="B7" s="7">
        <v>63</v>
      </c>
      <c r="C7" s="7">
        <v>81</v>
      </c>
      <c r="D7" s="7">
        <v>1025</v>
      </c>
      <c r="E7" s="7">
        <v>1064</v>
      </c>
      <c r="F7" s="24">
        <f t="shared" si="0"/>
        <v>-0.22222222222222221</v>
      </c>
      <c r="G7" s="24">
        <f t="shared" si="1"/>
        <v>-3.6654135338345863E-2</v>
      </c>
    </row>
    <row r="8" spans="1:7">
      <c r="A8" s="9" t="s">
        <v>40</v>
      </c>
      <c r="B8" s="7">
        <v>4</v>
      </c>
      <c r="C8" s="7">
        <v>0</v>
      </c>
      <c r="D8" s="7">
        <v>25</v>
      </c>
      <c r="E8" s="7">
        <v>17</v>
      </c>
      <c r="F8" s="24">
        <v>0</v>
      </c>
      <c r="G8" s="24">
        <f t="shared" si="1"/>
        <v>0.47058823529411764</v>
      </c>
    </row>
    <row r="9" spans="1:7">
      <c r="A9" s="9" t="s">
        <v>103</v>
      </c>
      <c r="B9" s="7">
        <v>122</v>
      </c>
      <c r="C9" s="7">
        <v>133</v>
      </c>
      <c r="D9" s="7">
        <v>1422</v>
      </c>
      <c r="E9" s="7">
        <v>1488</v>
      </c>
      <c r="F9" s="24">
        <f t="shared" si="0"/>
        <v>-8.2706766917293228E-2</v>
      </c>
      <c r="G9" s="24">
        <f t="shared" si="1"/>
        <v>-4.4354838709677422E-2</v>
      </c>
    </row>
    <row r="10" spans="1:7">
      <c r="A10" s="9" t="s">
        <v>138</v>
      </c>
      <c r="B10" s="7">
        <v>194</v>
      </c>
      <c r="C10" s="7">
        <v>195</v>
      </c>
      <c r="D10" s="7">
        <v>2004</v>
      </c>
      <c r="E10" s="7">
        <v>1828</v>
      </c>
      <c r="F10" s="24">
        <f t="shared" si="0"/>
        <v>-5.1282051282051282E-3</v>
      </c>
      <c r="G10" s="24">
        <f t="shared" si="1"/>
        <v>9.6280087527352301E-2</v>
      </c>
    </row>
    <row r="11" spans="1:7">
      <c r="A11" s="15"/>
      <c r="B11" s="7"/>
      <c r="C11" s="7"/>
      <c r="D11" s="7"/>
      <c r="E11" s="7"/>
      <c r="F11" s="24"/>
      <c r="G11" s="24"/>
    </row>
    <row r="12" spans="1:7">
      <c r="A12" s="1" t="s">
        <v>102</v>
      </c>
      <c r="B12" s="20">
        <f>SUM(B2:B11)</f>
        <v>5646</v>
      </c>
      <c r="C12" s="20">
        <f t="shared" ref="C12:E12" si="2">SUM(C2:C11)</f>
        <v>4402</v>
      </c>
      <c r="D12" s="20">
        <f t="shared" si="2"/>
        <v>65155</v>
      </c>
      <c r="E12" s="20">
        <f t="shared" si="2"/>
        <v>61376</v>
      </c>
      <c r="F12" s="25">
        <f t="shared" si="0"/>
        <v>0.28259881871876419</v>
      </c>
      <c r="G12" s="25">
        <f t="shared" si="1"/>
        <v>6.1571298227320125E-2</v>
      </c>
    </row>
    <row r="13" spans="1:7">
      <c r="A13" s="54"/>
      <c r="B13" s="3"/>
      <c r="C13" s="3"/>
      <c r="D13" s="3"/>
      <c r="E13" s="3"/>
      <c r="F13" s="58"/>
      <c r="G13" s="58"/>
    </row>
    <row r="14" spans="1:7">
      <c r="A14" s="54"/>
      <c r="B14" s="3"/>
      <c r="C14" s="3"/>
      <c r="D14" s="3"/>
      <c r="E14" s="3"/>
      <c r="F14" s="3"/>
      <c r="G14" s="3"/>
    </row>
    <row r="15" spans="1:7">
      <c r="A15" s="54"/>
      <c r="B15" s="3"/>
      <c r="C15" s="3"/>
      <c r="D15" s="3"/>
      <c r="E15" s="3"/>
      <c r="F15" s="3"/>
      <c r="G15" s="3"/>
    </row>
    <row r="16" spans="1:7" s="21" customFormat="1">
      <c r="A16" s="54"/>
      <c r="B16" s="54"/>
      <c r="C16" s="54"/>
      <c r="D16" s="54"/>
      <c r="E16" s="54"/>
      <c r="F16" s="54"/>
      <c r="G16" s="54"/>
    </row>
    <row r="17" spans="1:8">
      <c r="A17" s="50"/>
      <c r="B17" s="3"/>
      <c r="C17" s="3"/>
      <c r="D17" s="3"/>
      <c r="E17" s="3"/>
      <c r="F17" s="58"/>
      <c r="G17" s="58"/>
    </row>
    <row r="18" spans="1:8">
      <c r="A18" s="50"/>
      <c r="B18" s="3"/>
      <c r="C18" s="3"/>
      <c r="D18" s="3"/>
      <c r="E18" s="3"/>
      <c r="F18" s="58"/>
      <c r="G18" s="58"/>
    </row>
    <row r="19" spans="1:8">
      <c r="A19" s="50"/>
      <c r="B19" s="3"/>
      <c r="C19" s="3"/>
      <c r="D19" s="3"/>
      <c r="E19" s="3"/>
      <c r="F19" s="58"/>
      <c r="G19" s="58"/>
    </row>
    <row r="20" spans="1:8">
      <c r="A20" s="50"/>
      <c r="B20" s="3"/>
      <c r="C20" s="3"/>
      <c r="D20" s="3"/>
      <c r="E20" s="3"/>
      <c r="F20" s="58"/>
      <c r="G20" s="58"/>
    </row>
    <row r="21" spans="1:8">
      <c r="A21" s="50"/>
      <c r="B21" s="3"/>
      <c r="C21" s="3"/>
      <c r="D21" s="3"/>
      <c r="E21" s="3"/>
      <c r="F21" s="58"/>
      <c r="G21" s="58"/>
    </row>
    <row r="22" spans="1:8">
      <c r="A22" s="50"/>
      <c r="B22" s="3"/>
      <c r="C22" s="3"/>
      <c r="D22" s="3"/>
      <c r="E22" s="3"/>
      <c r="F22" s="58"/>
      <c r="G22" s="58"/>
    </row>
    <row r="23" spans="1:8">
      <c r="A23" s="50"/>
      <c r="B23" s="3"/>
      <c r="C23" s="3"/>
      <c r="D23" s="3"/>
      <c r="E23" s="3"/>
      <c r="F23" s="58"/>
      <c r="G23" s="58"/>
    </row>
    <row r="24" spans="1:8">
      <c r="A24" s="50"/>
      <c r="B24" s="3"/>
      <c r="C24" s="3"/>
      <c r="D24" s="3"/>
      <c r="E24" s="3"/>
      <c r="F24" s="58"/>
      <c r="G24" s="58"/>
    </row>
    <row r="25" spans="1:8">
      <c r="A25" s="54"/>
      <c r="B25" s="3"/>
      <c r="C25" s="3"/>
      <c r="D25" s="3"/>
      <c r="E25" s="3"/>
      <c r="F25" s="3"/>
      <c r="G25" s="3"/>
    </row>
    <row r="27" spans="1:8">
      <c r="A27" s="26"/>
      <c r="B27" s="27"/>
      <c r="C27" s="27"/>
      <c r="D27" s="27"/>
      <c r="E27" s="27"/>
      <c r="F27" s="27"/>
      <c r="G27" s="27"/>
      <c r="H27" s="27"/>
    </row>
    <row r="28" spans="1:8">
      <c r="A28" s="26"/>
      <c r="B28" s="26"/>
      <c r="C28" s="26"/>
      <c r="D28" s="26"/>
      <c r="E28" s="26"/>
      <c r="F28" s="26"/>
      <c r="G28" s="26"/>
      <c r="H28" s="27"/>
    </row>
    <row r="29" spans="1:8">
      <c r="A29" s="26"/>
      <c r="B29" s="27"/>
      <c r="C29" s="27"/>
      <c r="D29" s="27"/>
      <c r="E29" s="27"/>
      <c r="F29" s="28"/>
      <c r="G29" s="28"/>
      <c r="H29" s="27"/>
    </row>
    <row r="30" spans="1:8">
      <c r="A30" s="26"/>
      <c r="B30" s="27"/>
      <c r="C30" s="27"/>
      <c r="D30" s="27"/>
      <c r="E30" s="27"/>
      <c r="F30" s="27"/>
      <c r="G30" s="27"/>
      <c r="H30" s="27"/>
    </row>
    <row r="31" spans="1:8">
      <c r="A31" s="26"/>
      <c r="B31" s="27"/>
      <c r="C31" s="27"/>
      <c r="D31" s="27"/>
      <c r="E31" s="27"/>
      <c r="F31" s="27"/>
      <c r="G31" s="27"/>
      <c r="H31" s="27"/>
    </row>
    <row r="32" spans="1:8">
      <c r="A32" s="26"/>
      <c r="B32" s="26"/>
      <c r="C32" s="26"/>
      <c r="D32" s="26"/>
      <c r="E32" s="26"/>
      <c r="F32" s="26"/>
      <c r="G32" s="26"/>
      <c r="H32" s="27"/>
    </row>
    <row r="33" spans="1:8">
      <c r="A33" s="26"/>
      <c r="B33" s="27"/>
      <c r="C33" s="27"/>
      <c r="D33" s="27"/>
      <c r="E33" s="27"/>
      <c r="F33" s="28"/>
      <c r="G33" s="28"/>
      <c r="H33" s="27"/>
    </row>
    <row r="34" spans="1:8">
      <c r="A34" s="26"/>
      <c r="B34" s="27"/>
      <c r="C34" s="27"/>
      <c r="D34" s="27"/>
      <c r="E34" s="27"/>
      <c r="F34" s="28"/>
      <c r="G34" s="28"/>
      <c r="H34" s="27"/>
    </row>
    <row r="35" spans="1:8">
      <c r="A35" s="26"/>
      <c r="B35" s="27"/>
      <c r="C35" s="27"/>
      <c r="D35" s="27"/>
      <c r="E35" s="27"/>
      <c r="F35" s="28"/>
      <c r="G35" s="28"/>
      <c r="H35" s="27"/>
    </row>
    <row r="36" spans="1:8">
      <c r="A36" s="26"/>
      <c r="B36" s="27"/>
      <c r="C36" s="27"/>
      <c r="D36" s="27"/>
      <c r="E36" s="27"/>
      <c r="F36" s="28"/>
      <c r="G36" s="28"/>
      <c r="H36" s="27"/>
    </row>
    <row r="37" spans="1:8">
      <c r="A37" s="26"/>
      <c r="B37" s="27"/>
      <c r="C37" s="27"/>
      <c r="D37" s="27"/>
      <c r="E37" s="27"/>
      <c r="F37" s="28"/>
      <c r="G37" s="28"/>
      <c r="H37" s="27"/>
    </row>
    <row r="38" spans="1:8">
      <c r="A38" s="26"/>
      <c r="B38" s="27"/>
      <c r="C38" s="27"/>
      <c r="D38" s="27"/>
      <c r="E38" s="27"/>
      <c r="F38" s="28"/>
      <c r="G38" s="28"/>
      <c r="H38" s="27"/>
    </row>
    <row r="39" spans="1:8">
      <c r="A39" s="26"/>
      <c r="B39" s="27"/>
      <c r="C39" s="27"/>
      <c r="D39" s="27"/>
      <c r="E39" s="27"/>
      <c r="F39" s="28"/>
      <c r="G39" s="28"/>
      <c r="H39" s="27"/>
    </row>
    <row r="40" spans="1:8">
      <c r="A40" s="26"/>
      <c r="B40" s="27"/>
      <c r="C40" s="27"/>
      <c r="D40" s="27"/>
      <c r="E40" s="27"/>
      <c r="F40" s="28"/>
      <c r="G40" s="28"/>
      <c r="H40" s="27"/>
    </row>
    <row r="41" spans="1:8">
      <c r="A41" s="26"/>
      <c r="B41" s="27"/>
      <c r="C41" s="27"/>
      <c r="D41" s="27"/>
      <c r="E41" s="27"/>
      <c r="F41" s="27"/>
      <c r="G41" s="27"/>
      <c r="H41" s="27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G9"/>
    </sheetView>
  </sheetViews>
  <sheetFormatPr defaultRowHeight="12.75"/>
  <cols>
    <col min="1" max="1" width="19" style="14" bestFit="1" customWidth="1"/>
    <col min="2" max="2" width="10.85546875" style="14" bestFit="1" customWidth="1"/>
    <col min="3" max="3" width="20.140625" style="14" bestFit="1" customWidth="1"/>
    <col min="4" max="4" width="4.5703125" style="14" bestFit="1" customWidth="1"/>
    <col min="5" max="5" width="8.85546875" style="14" bestFit="1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>
      <c r="A1" s="1"/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9" t="s">
        <v>244</v>
      </c>
      <c r="B2" s="7">
        <v>4</v>
      </c>
      <c r="C2" s="7">
        <v>2</v>
      </c>
      <c r="D2" s="7">
        <v>67</v>
      </c>
      <c r="E2" s="7">
        <v>62</v>
      </c>
      <c r="F2" s="24">
        <f>(B2-C2)/C2</f>
        <v>1</v>
      </c>
      <c r="G2" s="24">
        <f>(D2-E2)/E2</f>
        <v>8.0645161290322578E-2</v>
      </c>
    </row>
    <row r="3" spans="1:7">
      <c r="A3" s="9" t="s">
        <v>48</v>
      </c>
      <c r="B3" s="7">
        <v>4</v>
      </c>
      <c r="C3" s="7">
        <v>2</v>
      </c>
      <c r="D3" s="7">
        <v>67</v>
      </c>
      <c r="E3" s="7">
        <v>61</v>
      </c>
      <c r="F3" s="24">
        <f t="shared" ref="F3:F9" si="0">(B3-C3)/C3</f>
        <v>1</v>
      </c>
      <c r="G3" s="24">
        <f t="shared" ref="G3:G9" si="1">(D3-E3)/E3</f>
        <v>9.8360655737704916E-2</v>
      </c>
    </row>
    <row r="4" spans="1:7">
      <c r="A4" s="9" t="s">
        <v>90</v>
      </c>
      <c r="B4" s="7">
        <v>4</v>
      </c>
      <c r="C4" s="7">
        <v>2</v>
      </c>
      <c r="D4" s="7">
        <v>62</v>
      </c>
      <c r="E4" s="7">
        <v>54</v>
      </c>
      <c r="F4" s="24">
        <f t="shared" si="0"/>
        <v>1</v>
      </c>
      <c r="G4" s="24">
        <f t="shared" si="1"/>
        <v>0.14814814814814814</v>
      </c>
    </row>
    <row r="5" spans="1:7">
      <c r="A5" s="9" t="s">
        <v>91</v>
      </c>
      <c r="B5" s="7">
        <v>0</v>
      </c>
      <c r="C5" s="7">
        <v>0</v>
      </c>
      <c r="D5" s="7">
        <v>5</v>
      </c>
      <c r="E5" s="7">
        <v>8</v>
      </c>
      <c r="F5" s="24" t="e">
        <f t="shared" si="0"/>
        <v>#DIV/0!</v>
      </c>
      <c r="G5" s="24">
        <f t="shared" si="1"/>
        <v>-0.375</v>
      </c>
    </row>
    <row r="6" spans="1:7">
      <c r="A6" s="9" t="s">
        <v>92</v>
      </c>
      <c r="B6" s="7">
        <v>3</v>
      </c>
      <c r="C6" s="7">
        <v>2</v>
      </c>
      <c r="D6" s="7">
        <v>46</v>
      </c>
      <c r="E6" s="7">
        <v>38</v>
      </c>
      <c r="F6" s="24">
        <f t="shared" si="0"/>
        <v>0.5</v>
      </c>
      <c r="G6" s="24">
        <f t="shared" si="1"/>
        <v>0.21052631578947367</v>
      </c>
    </row>
    <row r="7" spans="1:7">
      <c r="A7" s="9" t="s">
        <v>93</v>
      </c>
      <c r="B7" s="7">
        <v>0</v>
      </c>
      <c r="C7" s="7">
        <v>0</v>
      </c>
      <c r="D7" s="7">
        <v>3</v>
      </c>
      <c r="E7" s="7">
        <v>5</v>
      </c>
      <c r="F7" s="24" t="e">
        <f t="shared" si="0"/>
        <v>#DIV/0!</v>
      </c>
      <c r="G7" s="24">
        <f t="shared" si="1"/>
        <v>-0.4</v>
      </c>
    </row>
    <row r="8" spans="1:7">
      <c r="A8" s="9" t="s">
        <v>94</v>
      </c>
      <c r="B8" s="7">
        <v>0</v>
      </c>
      <c r="C8" s="7">
        <v>0</v>
      </c>
      <c r="D8" s="7">
        <v>7</v>
      </c>
      <c r="E8" s="7">
        <v>1</v>
      </c>
      <c r="F8" s="24" t="e">
        <f t="shared" si="0"/>
        <v>#DIV/0!</v>
      </c>
      <c r="G8" s="24">
        <f t="shared" si="1"/>
        <v>6</v>
      </c>
    </row>
    <row r="9" spans="1:7">
      <c r="A9" s="9" t="s">
        <v>95</v>
      </c>
      <c r="B9" s="7">
        <v>1</v>
      </c>
      <c r="C9" s="7">
        <v>2</v>
      </c>
      <c r="D9" s="7">
        <v>11</v>
      </c>
      <c r="E9" s="7">
        <v>18</v>
      </c>
      <c r="F9" s="24">
        <f t="shared" si="0"/>
        <v>-0.5</v>
      </c>
      <c r="G9" s="24">
        <f t="shared" si="1"/>
        <v>-0.3888888888888889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>
      <selection activeCell="G52" sqref="G52"/>
    </sheetView>
  </sheetViews>
  <sheetFormatPr defaultRowHeight="12.75"/>
  <cols>
    <col min="1" max="1" width="42.5703125" style="21" bestFit="1" customWidth="1"/>
    <col min="2" max="2" width="10.85546875" style="14" bestFit="1" customWidth="1"/>
    <col min="3" max="3" width="20" style="14" bestFit="1" customWidth="1"/>
    <col min="4" max="4" width="9" style="14" customWidth="1"/>
    <col min="5" max="5" width="8.85546875" style="14" bestFit="1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>
      <c r="A1" s="1" t="s">
        <v>104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9" t="s">
        <v>105</v>
      </c>
      <c r="B2" s="32">
        <v>10</v>
      </c>
      <c r="C2" s="32">
        <v>10</v>
      </c>
      <c r="D2" s="32">
        <v>161</v>
      </c>
      <c r="E2" s="32">
        <v>154</v>
      </c>
      <c r="F2" s="33">
        <f>(B2-C2)/C2</f>
        <v>0</v>
      </c>
      <c r="G2" s="33">
        <f>(D2-E2)/E2</f>
        <v>4.5454545454545456E-2</v>
      </c>
    </row>
    <row r="3" spans="1:7">
      <c r="A3" s="9" t="s">
        <v>106</v>
      </c>
      <c r="B3" s="32">
        <v>107</v>
      </c>
      <c r="C3" s="32">
        <v>123</v>
      </c>
      <c r="D3" s="32">
        <v>1345</v>
      </c>
      <c r="E3" s="32">
        <v>1598</v>
      </c>
      <c r="F3" s="33">
        <f t="shared" ref="F3:F49" si="0">(B3-C3)/C3</f>
        <v>-0.13008130081300814</v>
      </c>
      <c r="G3" s="33">
        <f t="shared" ref="G3:G49" si="1">(D3-E3)/E3</f>
        <v>-0.15832290362953691</v>
      </c>
    </row>
    <row r="4" spans="1:7">
      <c r="A4" s="9" t="s">
        <v>18</v>
      </c>
      <c r="B4" s="32">
        <v>626</v>
      </c>
      <c r="C4" s="32">
        <v>374</v>
      </c>
      <c r="D4" s="32">
        <v>6478</v>
      </c>
      <c r="E4" s="32">
        <v>5154</v>
      </c>
      <c r="F4" s="33">
        <f t="shared" si="0"/>
        <v>0.6737967914438503</v>
      </c>
      <c r="G4" s="33">
        <f t="shared" si="1"/>
        <v>0.25688785409390763</v>
      </c>
    </row>
    <row r="5" spans="1:7">
      <c r="A5" s="9" t="s">
        <v>6</v>
      </c>
      <c r="B5" s="32">
        <v>2</v>
      </c>
      <c r="C5" s="32">
        <v>0</v>
      </c>
      <c r="D5" s="32">
        <v>10</v>
      </c>
      <c r="E5" s="32">
        <v>18</v>
      </c>
      <c r="F5" s="33" t="e">
        <f t="shared" si="0"/>
        <v>#DIV/0!</v>
      </c>
      <c r="G5" s="33">
        <f t="shared" si="1"/>
        <v>-0.44444444444444442</v>
      </c>
    </row>
    <row r="6" spans="1:7">
      <c r="A6" s="9" t="s">
        <v>12</v>
      </c>
      <c r="B6" s="32">
        <v>21</v>
      </c>
      <c r="C6" s="32">
        <v>6</v>
      </c>
      <c r="D6" s="32">
        <v>118</v>
      </c>
      <c r="E6" s="32">
        <v>90</v>
      </c>
      <c r="F6" s="33">
        <f t="shared" si="0"/>
        <v>2.5</v>
      </c>
      <c r="G6" s="33">
        <f t="shared" si="1"/>
        <v>0.31111111111111112</v>
      </c>
    </row>
    <row r="7" spans="1:7">
      <c r="A7" s="9" t="s">
        <v>177</v>
      </c>
      <c r="B7" s="7">
        <v>0</v>
      </c>
      <c r="C7" s="32">
        <v>0</v>
      </c>
      <c r="D7" s="32">
        <v>4</v>
      </c>
      <c r="E7" s="32">
        <v>0</v>
      </c>
      <c r="F7" s="33" t="e">
        <f t="shared" si="0"/>
        <v>#DIV/0!</v>
      </c>
      <c r="G7" s="33" t="e">
        <f t="shared" si="1"/>
        <v>#DIV/0!</v>
      </c>
    </row>
    <row r="8" spans="1:7">
      <c r="A8" s="9" t="s">
        <v>145</v>
      </c>
      <c r="B8" s="7">
        <v>0</v>
      </c>
      <c r="C8" s="32">
        <v>0</v>
      </c>
      <c r="D8" s="7">
        <v>0</v>
      </c>
      <c r="E8" s="7">
        <v>0</v>
      </c>
      <c r="F8" s="33" t="e">
        <f t="shared" si="0"/>
        <v>#DIV/0!</v>
      </c>
      <c r="G8" s="33" t="e">
        <f t="shared" si="1"/>
        <v>#DIV/0!</v>
      </c>
    </row>
    <row r="9" spans="1:7">
      <c r="A9" s="9" t="s">
        <v>107</v>
      </c>
      <c r="B9" s="32">
        <v>125</v>
      </c>
      <c r="C9" s="32">
        <v>109</v>
      </c>
      <c r="D9" s="32">
        <v>1244</v>
      </c>
      <c r="E9" s="32">
        <v>1411</v>
      </c>
      <c r="F9" s="33">
        <f t="shared" si="0"/>
        <v>0.14678899082568808</v>
      </c>
      <c r="G9" s="33">
        <f t="shared" si="1"/>
        <v>-0.11835577604535791</v>
      </c>
    </row>
    <row r="10" spans="1:7">
      <c r="A10" s="9" t="s">
        <v>108</v>
      </c>
      <c r="B10" s="32">
        <v>18</v>
      </c>
      <c r="C10" s="32">
        <v>7</v>
      </c>
      <c r="D10" s="32">
        <v>187</v>
      </c>
      <c r="E10" s="32">
        <v>180</v>
      </c>
      <c r="F10" s="33">
        <f t="shared" si="0"/>
        <v>1.5714285714285714</v>
      </c>
      <c r="G10" s="33">
        <f t="shared" si="1"/>
        <v>3.888888888888889E-2</v>
      </c>
    </row>
    <row r="11" spans="1:7">
      <c r="A11" s="9" t="s">
        <v>109</v>
      </c>
      <c r="B11" s="32">
        <v>14</v>
      </c>
      <c r="C11" s="32">
        <v>17</v>
      </c>
      <c r="D11" s="32">
        <v>200</v>
      </c>
      <c r="E11" s="32">
        <v>209</v>
      </c>
      <c r="F11" s="33">
        <f t="shared" si="0"/>
        <v>-0.17647058823529413</v>
      </c>
      <c r="G11" s="33">
        <f t="shared" si="1"/>
        <v>-4.3062200956937802E-2</v>
      </c>
    </row>
    <row r="12" spans="1:7">
      <c r="A12" s="9" t="s">
        <v>13</v>
      </c>
      <c r="B12" s="32">
        <v>0</v>
      </c>
      <c r="C12" s="7">
        <v>1</v>
      </c>
      <c r="D12" s="32">
        <v>30</v>
      </c>
      <c r="E12" s="32">
        <v>17</v>
      </c>
      <c r="F12" s="33">
        <f t="shared" si="0"/>
        <v>-1</v>
      </c>
      <c r="G12" s="33">
        <f t="shared" si="1"/>
        <v>0.76470588235294112</v>
      </c>
    </row>
    <row r="13" spans="1:7">
      <c r="A13" s="9" t="s">
        <v>110</v>
      </c>
      <c r="B13" s="32">
        <v>73</v>
      </c>
      <c r="C13" s="32">
        <v>80</v>
      </c>
      <c r="D13" s="32">
        <v>1033</v>
      </c>
      <c r="E13" s="32">
        <v>1204</v>
      </c>
      <c r="F13" s="33">
        <f t="shared" si="0"/>
        <v>-8.7499999999999994E-2</v>
      </c>
      <c r="G13" s="33">
        <f t="shared" si="1"/>
        <v>-0.14202657807308969</v>
      </c>
    </row>
    <row r="14" spans="1:7">
      <c r="A14" s="9" t="s">
        <v>14</v>
      </c>
      <c r="B14" s="32">
        <v>10</v>
      </c>
      <c r="C14" s="32">
        <v>12</v>
      </c>
      <c r="D14" s="32">
        <v>153</v>
      </c>
      <c r="E14" s="32">
        <v>221</v>
      </c>
      <c r="F14" s="33">
        <f t="shared" si="0"/>
        <v>-0.16666666666666666</v>
      </c>
      <c r="G14" s="33">
        <f t="shared" si="1"/>
        <v>-0.30769230769230771</v>
      </c>
    </row>
    <row r="15" spans="1:7">
      <c r="A15" s="9" t="s">
        <v>111</v>
      </c>
      <c r="B15" s="32">
        <v>29</v>
      </c>
      <c r="C15" s="32">
        <v>29</v>
      </c>
      <c r="D15" s="32">
        <v>380</v>
      </c>
      <c r="E15" s="32">
        <v>481</v>
      </c>
      <c r="F15" s="33">
        <f t="shared" si="0"/>
        <v>0</v>
      </c>
      <c r="G15" s="33">
        <f t="shared" si="1"/>
        <v>-0.20997920997920999</v>
      </c>
    </row>
    <row r="16" spans="1:7">
      <c r="A16" s="9" t="s">
        <v>112</v>
      </c>
      <c r="B16" s="32">
        <v>7</v>
      </c>
      <c r="C16" s="32">
        <v>4</v>
      </c>
      <c r="D16" s="32">
        <v>156</v>
      </c>
      <c r="E16" s="32">
        <v>82</v>
      </c>
      <c r="F16" s="33">
        <f t="shared" si="0"/>
        <v>0.75</v>
      </c>
      <c r="G16" s="33">
        <f t="shared" si="1"/>
        <v>0.90243902439024393</v>
      </c>
    </row>
    <row r="17" spans="1:18">
      <c r="A17" s="9" t="s">
        <v>113</v>
      </c>
      <c r="B17" s="32">
        <v>30</v>
      </c>
      <c r="C17" s="32">
        <v>45</v>
      </c>
      <c r="D17" s="32">
        <v>598</v>
      </c>
      <c r="E17" s="32">
        <v>586</v>
      </c>
      <c r="F17" s="33">
        <f t="shared" si="0"/>
        <v>-0.33333333333333331</v>
      </c>
      <c r="G17" s="33">
        <f t="shared" si="1"/>
        <v>2.0477815699658702E-2</v>
      </c>
    </row>
    <row r="18" spans="1:18">
      <c r="A18" s="9" t="s">
        <v>114</v>
      </c>
      <c r="B18" s="32">
        <v>19</v>
      </c>
      <c r="C18" s="32">
        <v>26</v>
      </c>
      <c r="D18" s="32">
        <v>339</v>
      </c>
      <c r="E18" s="32">
        <v>401</v>
      </c>
      <c r="F18" s="33">
        <f t="shared" si="0"/>
        <v>-0.26923076923076922</v>
      </c>
      <c r="G18" s="33">
        <f t="shared" si="1"/>
        <v>-0.15461346633416459</v>
      </c>
    </row>
    <row r="19" spans="1:18">
      <c r="A19" s="9" t="s">
        <v>115</v>
      </c>
      <c r="B19" s="32">
        <v>7</v>
      </c>
      <c r="C19" s="32">
        <v>6</v>
      </c>
      <c r="D19" s="32">
        <v>59</v>
      </c>
      <c r="E19" s="32">
        <v>85</v>
      </c>
      <c r="F19" s="33">
        <f t="shared" si="0"/>
        <v>0.16666666666666666</v>
      </c>
      <c r="G19" s="33">
        <f t="shared" si="1"/>
        <v>-0.30588235294117649</v>
      </c>
    </row>
    <row r="20" spans="1:18">
      <c r="A20" s="9" t="s">
        <v>116</v>
      </c>
      <c r="B20" s="32">
        <v>1</v>
      </c>
      <c r="C20" s="32">
        <v>1</v>
      </c>
      <c r="D20" s="32">
        <v>22</v>
      </c>
      <c r="E20" s="32">
        <v>11</v>
      </c>
      <c r="F20" s="33">
        <f t="shared" si="0"/>
        <v>0</v>
      </c>
      <c r="G20" s="33">
        <f t="shared" si="1"/>
        <v>1</v>
      </c>
    </row>
    <row r="21" spans="1:18">
      <c r="A21" s="9" t="s">
        <v>117</v>
      </c>
      <c r="B21" s="32">
        <v>2</v>
      </c>
      <c r="C21" s="32">
        <v>4</v>
      </c>
      <c r="D21" s="32">
        <v>26</v>
      </c>
      <c r="E21" s="32">
        <v>32</v>
      </c>
      <c r="F21" s="33">
        <f t="shared" si="0"/>
        <v>-0.5</v>
      </c>
      <c r="G21" s="33">
        <f t="shared" si="1"/>
        <v>-0.1875</v>
      </c>
    </row>
    <row r="22" spans="1:18">
      <c r="A22" s="9" t="s">
        <v>118</v>
      </c>
      <c r="B22" s="32">
        <v>2</v>
      </c>
      <c r="C22" s="7">
        <v>1</v>
      </c>
      <c r="D22" s="32">
        <v>3</v>
      </c>
      <c r="E22" s="32">
        <v>7</v>
      </c>
      <c r="F22" s="33">
        <f t="shared" si="0"/>
        <v>1</v>
      </c>
      <c r="G22" s="33">
        <f t="shared" si="1"/>
        <v>-0.5714285714285714</v>
      </c>
    </row>
    <row r="23" spans="1:18">
      <c r="A23" s="9" t="s">
        <v>135</v>
      </c>
      <c r="B23" s="7">
        <v>0</v>
      </c>
      <c r="C23" s="7">
        <v>0</v>
      </c>
      <c r="D23" s="32">
        <v>2</v>
      </c>
      <c r="E23" s="7">
        <v>0</v>
      </c>
      <c r="F23" s="33" t="e">
        <f t="shared" si="0"/>
        <v>#DIV/0!</v>
      </c>
      <c r="G23" s="33" t="e">
        <f t="shared" si="1"/>
        <v>#DIV/0!</v>
      </c>
    </row>
    <row r="24" spans="1:18">
      <c r="A24" s="9" t="s">
        <v>119</v>
      </c>
      <c r="B24" s="32">
        <v>4</v>
      </c>
      <c r="C24" s="7">
        <v>0</v>
      </c>
      <c r="D24" s="32">
        <v>9</v>
      </c>
      <c r="E24" s="32">
        <v>4</v>
      </c>
      <c r="F24" s="33" t="e">
        <f t="shared" si="0"/>
        <v>#DIV/0!</v>
      </c>
      <c r="G24" s="33">
        <f t="shared" si="1"/>
        <v>1.25</v>
      </c>
    </row>
    <row r="25" spans="1:18">
      <c r="A25" s="9" t="s">
        <v>136</v>
      </c>
      <c r="B25" s="7">
        <v>0</v>
      </c>
      <c r="C25" s="7">
        <v>0</v>
      </c>
      <c r="D25" s="32">
        <v>2</v>
      </c>
      <c r="E25" s="32">
        <v>3</v>
      </c>
      <c r="F25" s="33" t="e">
        <f t="shared" si="0"/>
        <v>#DIV/0!</v>
      </c>
      <c r="G25" s="33">
        <f t="shared" si="1"/>
        <v>-0.33333333333333331</v>
      </c>
    </row>
    <row r="26" spans="1:18">
      <c r="A26" s="9" t="s">
        <v>120</v>
      </c>
      <c r="B26" s="32">
        <v>47</v>
      </c>
      <c r="C26" s="32">
        <v>58</v>
      </c>
      <c r="D26" s="32">
        <v>659</v>
      </c>
      <c r="E26" s="32">
        <v>900</v>
      </c>
      <c r="F26" s="33">
        <f t="shared" si="0"/>
        <v>-0.18965517241379309</v>
      </c>
      <c r="G26" s="33">
        <f t="shared" si="1"/>
        <v>-0.26777777777777778</v>
      </c>
    </row>
    <row r="27" spans="1:18">
      <c r="A27" s="9" t="s">
        <v>139</v>
      </c>
      <c r="B27" s="7">
        <v>0</v>
      </c>
      <c r="C27" s="7">
        <v>0</v>
      </c>
      <c r="D27" s="7">
        <v>0</v>
      </c>
      <c r="E27" s="7">
        <v>0</v>
      </c>
      <c r="F27" s="33" t="e">
        <f t="shared" si="0"/>
        <v>#DIV/0!</v>
      </c>
      <c r="G27" s="33" t="e">
        <f t="shared" si="1"/>
        <v>#DIV/0!</v>
      </c>
    </row>
    <row r="28" spans="1:18">
      <c r="A28" s="9" t="s">
        <v>7</v>
      </c>
      <c r="B28" s="32">
        <v>2</v>
      </c>
      <c r="C28" s="32">
        <v>1</v>
      </c>
      <c r="D28" s="32">
        <v>20</v>
      </c>
      <c r="E28" s="32">
        <v>24</v>
      </c>
      <c r="F28" s="33">
        <f t="shared" si="0"/>
        <v>1</v>
      </c>
      <c r="G28" s="33">
        <f t="shared" si="1"/>
        <v>-0.16666666666666666</v>
      </c>
    </row>
    <row r="29" spans="1:18" s="21" customFormat="1">
      <c r="A29" s="9" t="s">
        <v>16</v>
      </c>
      <c r="B29" s="32">
        <v>1</v>
      </c>
      <c r="C29" s="32">
        <v>5</v>
      </c>
      <c r="D29" s="32">
        <v>20</v>
      </c>
      <c r="E29" s="32">
        <v>31</v>
      </c>
      <c r="F29" s="33">
        <f t="shared" si="0"/>
        <v>-0.8</v>
      </c>
      <c r="G29" s="33">
        <f t="shared" si="1"/>
        <v>-0.35483870967741937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>
      <c r="A30" s="9" t="s">
        <v>8</v>
      </c>
      <c r="B30" s="32">
        <v>21</v>
      </c>
      <c r="C30" s="32">
        <v>7</v>
      </c>
      <c r="D30" s="32">
        <v>110</v>
      </c>
      <c r="E30" s="32">
        <v>122</v>
      </c>
      <c r="F30" s="33">
        <f t="shared" si="0"/>
        <v>2</v>
      </c>
      <c r="G30" s="33">
        <f t="shared" si="1"/>
        <v>-9.8360655737704916E-2</v>
      </c>
    </row>
    <row r="31" spans="1:18">
      <c r="A31" s="9" t="s">
        <v>121</v>
      </c>
      <c r="B31" s="32">
        <v>0</v>
      </c>
      <c r="C31" s="7">
        <v>1</v>
      </c>
      <c r="D31" s="32">
        <v>3</v>
      </c>
      <c r="E31" s="32">
        <v>4</v>
      </c>
      <c r="F31" s="33">
        <f t="shared" si="0"/>
        <v>-1</v>
      </c>
      <c r="G31" s="33">
        <f t="shared" si="1"/>
        <v>-0.25</v>
      </c>
    </row>
    <row r="32" spans="1:18">
      <c r="A32" s="9" t="s">
        <v>122</v>
      </c>
      <c r="B32" s="7">
        <v>0</v>
      </c>
      <c r="C32" s="7">
        <v>0</v>
      </c>
      <c r="D32" s="32">
        <v>4</v>
      </c>
      <c r="E32" s="7">
        <v>0</v>
      </c>
      <c r="F32" s="33" t="e">
        <f t="shared" si="0"/>
        <v>#DIV/0!</v>
      </c>
      <c r="G32" s="33" t="e">
        <f t="shared" si="1"/>
        <v>#DIV/0!</v>
      </c>
    </row>
    <row r="33" spans="1:7">
      <c r="A33" s="9" t="s">
        <v>123</v>
      </c>
      <c r="B33" s="7">
        <v>0</v>
      </c>
      <c r="C33" s="32">
        <v>1</v>
      </c>
      <c r="D33" s="32">
        <v>4</v>
      </c>
      <c r="E33" s="32">
        <v>12</v>
      </c>
      <c r="F33" s="33">
        <f t="shared" si="0"/>
        <v>-1</v>
      </c>
      <c r="G33" s="33">
        <f t="shared" si="1"/>
        <v>-0.66666666666666663</v>
      </c>
    </row>
    <row r="34" spans="1:7">
      <c r="A34" s="9" t="s">
        <v>124</v>
      </c>
      <c r="B34" s="7">
        <v>0</v>
      </c>
      <c r="C34" s="32">
        <v>0</v>
      </c>
      <c r="D34" s="32">
        <v>12</v>
      </c>
      <c r="E34" s="32">
        <v>12</v>
      </c>
      <c r="F34" s="33" t="e">
        <f t="shared" si="0"/>
        <v>#DIV/0!</v>
      </c>
      <c r="G34" s="33">
        <f t="shared" si="1"/>
        <v>0</v>
      </c>
    </row>
    <row r="35" spans="1:7">
      <c r="A35" s="9" t="s">
        <v>9</v>
      </c>
      <c r="B35" s="32">
        <v>0</v>
      </c>
      <c r="C35" s="7">
        <v>0</v>
      </c>
      <c r="D35" s="32">
        <v>11</v>
      </c>
      <c r="E35" s="32">
        <v>2</v>
      </c>
      <c r="F35" s="33" t="e">
        <f t="shared" si="0"/>
        <v>#DIV/0!</v>
      </c>
      <c r="G35" s="33">
        <f t="shared" si="1"/>
        <v>4.5</v>
      </c>
    </row>
    <row r="36" spans="1:7">
      <c r="A36" s="9" t="s">
        <v>125</v>
      </c>
      <c r="B36" s="32">
        <v>1</v>
      </c>
      <c r="C36" s="32">
        <v>1</v>
      </c>
      <c r="D36" s="32">
        <v>20</v>
      </c>
      <c r="E36" s="32">
        <v>20</v>
      </c>
      <c r="F36" s="33">
        <f t="shared" si="0"/>
        <v>0</v>
      </c>
      <c r="G36" s="33">
        <f t="shared" si="1"/>
        <v>0</v>
      </c>
    </row>
    <row r="37" spans="1:7">
      <c r="A37" s="9" t="s">
        <v>10</v>
      </c>
      <c r="B37" s="32">
        <v>4</v>
      </c>
      <c r="C37" s="32">
        <v>8</v>
      </c>
      <c r="D37" s="32">
        <v>75</v>
      </c>
      <c r="E37" s="32">
        <v>99</v>
      </c>
      <c r="F37" s="33">
        <f t="shared" si="0"/>
        <v>-0.5</v>
      </c>
      <c r="G37" s="33">
        <f t="shared" si="1"/>
        <v>-0.24242424242424243</v>
      </c>
    </row>
    <row r="38" spans="1:7">
      <c r="A38" s="9" t="s">
        <v>17</v>
      </c>
      <c r="B38" s="32">
        <v>6</v>
      </c>
      <c r="C38" s="32">
        <v>8</v>
      </c>
      <c r="D38" s="32">
        <v>112</v>
      </c>
      <c r="E38" s="32">
        <v>106</v>
      </c>
      <c r="F38" s="33">
        <f t="shared" si="0"/>
        <v>-0.25</v>
      </c>
      <c r="G38" s="33">
        <f t="shared" si="1"/>
        <v>5.6603773584905662E-2</v>
      </c>
    </row>
    <row r="39" spans="1:7">
      <c r="A39" s="9" t="s">
        <v>126</v>
      </c>
      <c r="B39" s="7">
        <v>1</v>
      </c>
      <c r="C39" s="7">
        <v>1</v>
      </c>
      <c r="D39" s="32">
        <v>5</v>
      </c>
      <c r="E39" s="32">
        <v>3</v>
      </c>
      <c r="F39" s="33">
        <f t="shared" si="0"/>
        <v>0</v>
      </c>
      <c r="G39" s="33">
        <f t="shared" si="1"/>
        <v>0.66666666666666663</v>
      </c>
    </row>
    <row r="40" spans="1:7">
      <c r="A40" s="9" t="s">
        <v>127</v>
      </c>
      <c r="B40" s="32">
        <v>37</v>
      </c>
      <c r="C40" s="32">
        <v>43</v>
      </c>
      <c r="D40" s="32">
        <v>445</v>
      </c>
      <c r="E40" s="32">
        <v>416</v>
      </c>
      <c r="F40" s="33">
        <f t="shared" si="0"/>
        <v>-0.13953488372093023</v>
      </c>
      <c r="G40" s="33">
        <f t="shared" si="1"/>
        <v>6.9711538461538464E-2</v>
      </c>
    </row>
    <row r="41" spans="1:7">
      <c r="A41" s="9" t="s">
        <v>128</v>
      </c>
      <c r="B41" s="32">
        <v>31</v>
      </c>
      <c r="C41" s="32">
        <v>39</v>
      </c>
      <c r="D41" s="32">
        <v>518</v>
      </c>
      <c r="E41" s="32">
        <v>612</v>
      </c>
      <c r="F41" s="33">
        <f t="shared" si="0"/>
        <v>-0.20512820512820512</v>
      </c>
      <c r="G41" s="33">
        <f t="shared" si="1"/>
        <v>-0.15359477124183007</v>
      </c>
    </row>
    <row r="42" spans="1:7">
      <c r="A42" s="9" t="s">
        <v>129</v>
      </c>
      <c r="B42" s="32">
        <v>3</v>
      </c>
      <c r="C42" s="32">
        <v>6</v>
      </c>
      <c r="D42" s="32">
        <v>48</v>
      </c>
      <c r="E42" s="32">
        <v>69</v>
      </c>
      <c r="F42" s="33">
        <f t="shared" si="0"/>
        <v>-0.5</v>
      </c>
      <c r="G42" s="33">
        <f t="shared" si="1"/>
        <v>-0.30434782608695654</v>
      </c>
    </row>
    <row r="43" spans="1:7">
      <c r="A43" s="9" t="s">
        <v>130</v>
      </c>
      <c r="B43" s="32">
        <v>57</v>
      </c>
      <c r="C43" s="32">
        <v>66</v>
      </c>
      <c r="D43" s="32">
        <v>668</v>
      </c>
      <c r="E43" s="32">
        <v>720</v>
      </c>
      <c r="F43" s="33">
        <f t="shared" si="0"/>
        <v>-0.13636363636363635</v>
      </c>
      <c r="G43" s="33">
        <f t="shared" si="1"/>
        <v>-7.2222222222222215E-2</v>
      </c>
    </row>
    <row r="44" spans="1:7">
      <c r="A44" s="9" t="s">
        <v>137</v>
      </c>
      <c r="B44" s="7">
        <v>0</v>
      </c>
      <c r="C44" s="7">
        <v>0</v>
      </c>
      <c r="D44" s="7">
        <v>0</v>
      </c>
      <c r="E44" s="32">
        <v>3</v>
      </c>
      <c r="F44" s="33" t="e">
        <f t="shared" si="0"/>
        <v>#DIV/0!</v>
      </c>
      <c r="G44" s="33">
        <f t="shared" si="1"/>
        <v>-1</v>
      </c>
    </row>
    <row r="45" spans="1:7">
      <c r="A45" s="9" t="s">
        <v>131</v>
      </c>
      <c r="B45" s="32">
        <v>61</v>
      </c>
      <c r="C45" s="32">
        <v>31</v>
      </c>
      <c r="D45" s="32">
        <v>408</v>
      </c>
      <c r="E45" s="32">
        <v>469</v>
      </c>
      <c r="F45" s="33">
        <f t="shared" si="0"/>
        <v>0.967741935483871</v>
      </c>
      <c r="G45" s="33">
        <f t="shared" si="1"/>
        <v>-0.13006396588486141</v>
      </c>
    </row>
    <row r="46" spans="1:7">
      <c r="A46" s="9" t="s">
        <v>132</v>
      </c>
      <c r="B46" s="32">
        <v>4</v>
      </c>
      <c r="C46" s="32">
        <v>3</v>
      </c>
      <c r="D46" s="32">
        <v>50</v>
      </c>
      <c r="E46" s="32">
        <v>59</v>
      </c>
      <c r="F46" s="33">
        <f t="shared" si="0"/>
        <v>0.33333333333333331</v>
      </c>
      <c r="G46" s="33">
        <f t="shared" si="1"/>
        <v>-0.15254237288135594</v>
      </c>
    </row>
    <row r="47" spans="1:7">
      <c r="A47" s="9" t="s">
        <v>134</v>
      </c>
      <c r="B47" s="32">
        <v>12</v>
      </c>
      <c r="C47" s="32">
        <v>22</v>
      </c>
      <c r="D47" s="32">
        <v>213</v>
      </c>
      <c r="E47" s="32">
        <v>271</v>
      </c>
      <c r="F47" s="33">
        <f t="shared" si="0"/>
        <v>-0.45454545454545453</v>
      </c>
      <c r="G47" s="33">
        <f t="shared" si="1"/>
        <v>-0.2140221402214022</v>
      </c>
    </row>
    <row r="48" spans="1:7">
      <c r="A48" s="9" t="s">
        <v>11</v>
      </c>
      <c r="B48" s="32">
        <v>4</v>
      </c>
      <c r="C48" s="32">
        <v>3</v>
      </c>
      <c r="D48" s="32">
        <v>78</v>
      </c>
      <c r="E48" s="32">
        <v>73</v>
      </c>
      <c r="F48" s="33">
        <f t="shared" si="0"/>
        <v>0.33333333333333331</v>
      </c>
      <c r="G48" s="33">
        <f t="shared" si="1"/>
        <v>6.8493150684931503E-2</v>
      </c>
    </row>
    <row r="49" spans="1:7">
      <c r="A49" s="9" t="s">
        <v>133</v>
      </c>
      <c r="B49" s="7">
        <v>0</v>
      </c>
      <c r="C49" s="7">
        <v>0</v>
      </c>
      <c r="D49" s="7">
        <v>0</v>
      </c>
      <c r="E49" s="7">
        <v>0</v>
      </c>
      <c r="F49" s="33" t="e">
        <f t="shared" si="0"/>
        <v>#DIV/0!</v>
      </c>
      <c r="G49" s="33" t="e">
        <f t="shared" si="1"/>
        <v>#DIV/0!</v>
      </c>
    </row>
    <row r="50" spans="1:7">
      <c r="A50" s="20"/>
      <c r="B50" s="7"/>
      <c r="C50" s="7"/>
      <c r="D50" s="7"/>
      <c r="E50" s="7"/>
      <c r="F50" s="20"/>
      <c r="G50" s="20"/>
    </row>
    <row r="51" spans="1:7">
      <c r="A51" s="2" t="s">
        <v>218</v>
      </c>
      <c r="B51" s="2" t="s">
        <v>0</v>
      </c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</row>
    <row r="52" spans="1:7">
      <c r="A52" s="1" t="s">
        <v>102</v>
      </c>
      <c r="B52" s="15">
        <f>SUM(B2:B49)</f>
        <v>1399</v>
      </c>
      <c r="C52" s="15">
        <f>SUM(C2:C51)</f>
        <v>1159</v>
      </c>
      <c r="D52" s="20">
        <f>SUM(D2:D49)</f>
        <v>16042</v>
      </c>
      <c r="E52" s="15">
        <f>SUM(E2:E48)</f>
        <v>15975</v>
      </c>
      <c r="F52" s="34">
        <f>(B52-C52)/C52</f>
        <v>0.20707506471095771</v>
      </c>
      <c r="G52" s="34">
        <f>(D52-E52)/E52</f>
        <v>4.1940532081377151E-3</v>
      </c>
    </row>
  </sheetData>
  <phoneticPr fontId="3" type="noConversion"/>
  <conditionalFormatting sqref="F2:G51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B23" sqref="B23"/>
    </sheetView>
  </sheetViews>
  <sheetFormatPr defaultRowHeight="12.75"/>
  <cols>
    <col min="1" max="1" width="31.85546875" style="14" bestFit="1" customWidth="1"/>
    <col min="2" max="2" width="10.85546875" style="14" bestFit="1" customWidth="1"/>
    <col min="3" max="3" width="22.28515625" style="14" customWidth="1"/>
    <col min="4" max="4" width="9.28515625" style="14" customWidth="1"/>
    <col min="5" max="5" width="8.85546875" style="14" bestFit="1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 s="21" customFormat="1">
      <c r="A1" s="2" t="s">
        <v>226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9" t="s">
        <v>73</v>
      </c>
      <c r="B2" s="32">
        <f>B13+B14</f>
        <v>387</v>
      </c>
      <c r="C2" s="32">
        <f>C13+C14</f>
        <v>287</v>
      </c>
      <c r="D2" s="47">
        <f>D13+D14</f>
        <v>4270</v>
      </c>
      <c r="E2" s="47">
        <f>E13+E14</f>
        <v>3917</v>
      </c>
      <c r="F2" s="33">
        <f>(B2-C2)/C2</f>
        <v>0.34843205574912894</v>
      </c>
      <c r="G2" s="33">
        <f>(D2-E2)/E2</f>
        <v>9.0119989788103136E-2</v>
      </c>
    </row>
    <row r="3" spans="1:7">
      <c r="A3" s="9" t="s">
        <v>74</v>
      </c>
      <c r="B3" s="32">
        <f>B15+B16</f>
        <v>327</v>
      </c>
      <c r="C3" s="32">
        <f>C15+C16</f>
        <v>218</v>
      </c>
      <c r="D3" s="47">
        <f>D15+D16</f>
        <v>3544</v>
      </c>
      <c r="E3" s="47">
        <f>E15+E16</f>
        <v>2972</v>
      </c>
      <c r="F3" s="33">
        <f t="shared" ref="F3:F6" si="0">(B3-C3)/C3</f>
        <v>0.5</v>
      </c>
      <c r="G3" s="33">
        <f t="shared" ref="G3:G6" si="1">(D3-E3)/E3</f>
        <v>0.19246298788694483</v>
      </c>
    </row>
    <row r="4" spans="1:7">
      <c r="A4" s="9" t="s">
        <v>183</v>
      </c>
      <c r="B4" s="32">
        <f>B17+B18</f>
        <v>13</v>
      </c>
      <c r="C4" s="32">
        <f>C17+C18</f>
        <v>19</v>
      </c>
      <c r="D4" s="47">
        <f>D17+D18</f>
        <v>245</v>
      </c>
      <c r="E4" s="47">
        <f>E17+E18</f>
        <v>227</v>
      </c>
      <c r="F4" s="33">
        <f t="shared" si="0"/>
        <v>-0.31578947368421051</v>
      </c>
      <c r="G4" s="33">
        <f t="shared" si="1"/>
        <v>7.9295154185022032E-2</v>
      </c>
    </row>
    <row r="5" spans="1:7">
      <c r="A5" s="9" t="s">
        <v>236</v>
      </c>
      <c r="B5" s="7">
        <f>B19+B20</f>
        <v>2</v>
      </c>
      <c r="C5" s="7">
        <f>C19+C20</f>
        <v>0</v>
      </c>
      <c r="D5" s="47">
        <f>D19</f>
        <v>4</v>
      </c>
      <c r="E5" s="47">
        <f>E19+E20</f>
        <v>7</v>
      </c>
      <c r="F5" s="33" t="e">
        <f t="shared" si="0"/>
        <v>#DIV/0!</v>
      </c>
      <c r="G5" s="33">
        <f t="shared" si="1"/>
        <v>-0.42857142857142855</v>
      </c>
    </row>
    <row r="6" spans="1:7">
      <c r="A6" s="9" t="s">
        <v>215</v>
      </c>
      <c r="B6" s="32">
        <f>B21+B22</f>
        <v>1</v>
      </c>
      <c r="C6" s="32">
        <f>C21+C22</f>
        <v>1</v>
      </c>
      <c r="D6" s="47">
        <f>D21+D22</f>
        <v>14</v>
      </c>
      <c r="E6" s="47">
        <f>E21+E22</f>
        <v>17</v>
      </c>
      <c r="F6" s="33">
        <f t="shared" si="0"/>
        <v>0</v>
      </c>
      <c r="G6" s="33">
        <f t="shared" si="1"/>
        <v>-0.17647058823529413</v>
      </c>
    </row>
    <row r="7" spans="1:7">
      <c r="A7" s="15"/>
      <c r="B7" s="32"/>
      <c r="C7" s="32"/>
      <c r="D7" s="47"/>
      <c r="E7" s="47"/>
      <c r="F7" s="33"/>
      <c r="G7" s="33"/>
    </row>
    <row r="8" spans="1:7">
      <c r="A8" s="1" t="s">
        <v>227</v>
      </c>
      <c r="B8" s="1" t="s">
        <v>0</v>
      </c>
      <c r="C8" s="1" t="s">
        <v>30</v>
      </c>
      <c r="D8" s="1" t="s">
        <v>2</v>
      </c>
      <c r="E8" s="1" t="s">
        <v>3</v>
      </c>
      <c r="F8" s="2" t="s">
        <v>4</v>
      </c>
      <c r="G8" s="2" t="s">
        <v>5</v>
      </c>
    </row>
    <row r="9" spans="1:7">
      <c r="A9" s="9" t="s">
        <v>78</v>
      </c>
      <c r="B9" s="32">
        <f>B13+B15+B17+B19+B21</f>
        <v>488</v>
      </c>
      <c r="C9" s="32">
        <f>C13+C15+C17+C19+C21</f>
        <v>367</v>
      </c>
      <c r="D9" s="47">
        <f>D13+D15+D17+D19+D21</f>
        <v>5610</v>
      </c>
      <c r="E9" s="47">
        <f>E13+E15+E17+E19+E21</f>
        <v>5043</v>
      </c>
      <c r="F9" s="33">
        <f t="shared" ref="F9:F22" si="2">(B9-C9)/C9</f>
        <v>0.32970027247956402</v>
      </c>
      <c r="G9" s="33">
        <f t="shared" ref="G9:G22" si="3">(D9-E9)/E9</f>
        <v>0.1124330755502677</v>
      </c>
    </row>
    <row r="10" spans="1:7">
      <c r="A10" s="9" t="s">
        <v>79</v>
      </c>
      <c r="B10" s="32">
        <f>B14+B16+B18+B20+B22</f>
        <v>242</v>
      </c>
      <c r="C10" s="32">
        <f>C14+C16+C18+C20+C22</f>
        <v>158</v>
      </c>
      <c r="D10" s="47">
        <f>D14+D16+D18+D22</f>
        <v>2467</v>
      </c>
      <c r="E10" s="47">
        <f>E14+E16+E18+E20+E22</f>
        <v>2097</v>
      </c>
      <c r="F10" s="33">
        <f t="shared" si="2"/>
        <v>0.53164556962025311</v>
      </c>
      <c r="G10" s="33">
        <f t="shared" si="3"/>
        <v>0.1764425369575584</v>
      </c>
    </row>
    <row r="11" spans="1:7">
      <c r="A11" s="15"/>
      <c r="B11" s="32"/>
      <c r="C11" s="32"/>
      <c r="D11" s="47"/>
      <c r="E11" s="47"/>
      <c r="F11" s="33"/>
      <c r="G11" s="33"/>
    </row>
    <row r="12" spans="1:7">
      <c r="A12" s="1" t="s">
        <v>228</v>
      </c>
      <c r="B12" s="1" t="s">
        <v>0</v>
      </c>
      <c r="C12" s="1" t="s">
        <v>30</v>
      </c>
      <c r="D12" s="1" t="s">
        <v>2</v>
      </c>
      <c r="E12" s="1" t="s">
        <v>3</v>
      </c>
      <c r="F12" s="2" t="s">
        <v>4</v>
      </c>
      <c r="G12" s="2" t="s">
        <v>5</v>
      </c>
    </row>
    <row r="13" spans="1:7">
      <c r="A13" s="9" t="s">
        <v>80</v>
      </c>
      <c r="B13" s="32">
        <f>214+21</f>
        <v>235</v>
      </c>
      <c r="C13" s="32">
        <f>9+185</f>
        <v>194</v>
      </c>
      <c r="D13" s="32">
        <f>1+201+2618</f>
        <v>2820</v>
      </c>
      <c r="E13" s="47">
        <f>2498+96</f>
        <v>2594</v>
      </c>
      <c r="F13" s="33">
        <f t="shared" si="2"/>
        <v>0.21134020618556701</v>
      </c>
      <c r="G13" s="33">
        <f t="shared" si="3"/>
        <v>8.7124132613723981E-2</v>
      </c>
    </row>
    <row r="14" spans="1:7">
      <c r="A14" s="9" t="s">
        <v>81</v>
      </c>
      <c r="B14" s="32">
        <f>139+13</f>
        <v>152</v>
      </c>
      <c r="C14" s="32">
        <f>5+88</f>
        <v>93</v>
      </c>
      <c r="D14" s="32">
        <f>105+1345</f>
        <v>1450</v>
      </c>
      <c r="E14" s="47">
        <f>1270+53</f>
        <v>1323</v>
      </c>
      <c r="F14" s="33">
        <f t="shared" si="2"/>
        <v>0.63440860215053763</v>
      </c>
      <c r="G14" s="33">
        <f t="shared" si="3"/>
        <v>9.5993953136810278E-2</v>
      </c>
    </row>
    <row r="15" spans="1:7">
      <c r="A15" s="9" t="s">
        <v>82</v>
      </c>
      <c r="B15" s="32">
        <f>225+12</f>
        <v>237</v>
      </c>
      <c r="C15" s="32">
        <f>143+11</f>
        <v>154</v>
      </c>
      <c r="D15" s="32">
        <f>189+2372</f>
        <v>2561</v>
      </c>
      <c r="E15" s="47">
        <f>2130+98</f>
        <v>2228</v>
      </c>
      <c r="F15" s="33">
        <f t="shared" si="2"/>
        <v>0.53896103896103897</v>
      </c>
      <c r="G15" s="33">
        <f t="shared" si="3"/>
        <v>0.14946140035906644</v>
      </c>
    </row>
    <row r="16" spans="1:7">
      <c r="A16" s="9" t="s">
        <v>83</v>
      </c>
      <c r="B16" s="32">
        <f>7+83</f>
        <v>90</v>
      </c>
      <c r="C16" s="32">
        <v>64</v>
      </c>
      <c r="D16" s="32">
        <f>902+81</f>
        <v>983</v>
      </c>
      <c r="E16" s="47">
        <f>704+40</f>
        <v>744</v>
      </c>
      <c r="F16" s="33">
        <f t="shared" si="2"/>
        <v>0.40625</v>
      </c>
      <c r="G16" s="33">
        <f t="shared" si="3"/>
        <v>0.32123655913978494</v>
      </c>
    </row>
    <row r="17" spans="1:7">
      <c r="A17" s="9" t="s">
        <v>181</v>
      </c>
      <c r="B17" s="48">
        <v>13</v>
      </c>
      <c r="C17" s="32">
        <v>18</v>
      </c>
      <c r="D17" s="32">
        <f>4+3+207</f>
        <v>214</v>
      </c>
      <c r="E17" s="47">
        <f>1+9+187+6</f>
        <v>203</v>
      </c>
      <c r="F17" s="33">
        <f t="shared" si="2"/>
        <v>-0.27777777777777779</v>
      </c>
      <c r="G17" s="33">
        <f t="shared" si="3"/>
        <v>5.4187192118226604E-2</v>
      </c>
    </row>
    <row r="18" spans="1:7">
      <c r="A18" s="9" t="s">
        <v>182</v>
      </c>
      <c r="B18" s="32">
        <v>0</v>
      </c>
      <c r="C18" s="32">
        <v>1</v>
      </c>
      <c r="D18" s="32">
        <f>29+1+1</f>
        <v>31</v>
      </c>
      <c r="E18" s="47">
        <f>1+21+2</f>
        <v>24</v>
      </c>
      <c r="F18" s="33">
        <f t="shared" si="2"/>
        <v>-1</v>
      </c>
      <c r="G18" s="33">
        <f t="shared" si="3"/>
        <v>0.29166666666666669</v>
      </c>
    </row>
    <row r="19" spans="1:7">
      <c r="A19" s="9" t="s">
        <v>86</v>
      </c>
      <c r="B19" s="7">
        <v>2</v>
      </c>
      <c r="C19" s="7">
        <v>0</v>
      </c>
      <c r="D19" s="32">
        <f>4</f>
        <v>4</v>
      </c>
      <c r="E19" s="47">
        <f>5</f>
        <v>5</v>
      </c>
      <c r="F19" s="33" t="e">
        <f t="shared" si="2"/>
        <v>#DIV/0!</v>
      </c>
      <c r="G19" s="33">
        <f t="shared" si="3"/>
        <v>-0.2</v>
      </c>
    </row>
    <row r="20" spans="1:7">
      <c r="A20" s="9" t="s">
        <v>87</v>
      </c>
      <c r="B20" s="7">
        <v>0</v>
      </c>
      <c r="C20" s="7">
        <v>0</v>
      </c>
      <c r="D20" s="7">
        <v>0</v>
      </c>
      <c r="E20" s="47">
        <f>2</f>
        <v>2</v>
      </c>
      <c r="F20" s="33" t="e">
        <f t="shared" si="2"/>
        <v>#DIV/0!</v>
      </c>
      <c r="G20" s="33">
        <f t="shared" si="3"/>
        <v>-1</v>
      </c>
    </row>
    <row r="21" spans="1:7">
      <c r="A21" s="9" t="s">
        <v>216</v>
      </c>
      <c r="B21" s="32">
        <v>1</v>
      </c>
      <c r="C21" s="32">
        <v>1</v>
      </c>
      <c r="D21" s="32">
        <f>4+1+6</f>
        <v>11</v>
      </c>
      <c r="E21" s="47">
        <f>4+2+7</f>
        <v>13</v>
      </c>
      <c r="F21" s="33">
        <f t="shared" si="2"/>
        <v>0</v>
      </c>
      <c r="G21" s="33">
        <f t="shared" si="3"/>
        <v>-0.15384615384615385</v>
      </c>
    </row>
    <row r="22" spans="1:7">
      <c r="A22" s="9" t="s">
        <v>217</v>
      </c>
      <c r="B22" s="32">
        <v>0</v>
      </c>
      <c r="C22" s="32">
        <v>0</v>
      </c>
      <c r="D22" s="32">
        <f>3</f>
        <v>3</v>
      </c>
      <c r="E22" s="47">
        <f>1+3</f>
        <v>4</v>
      </c>
      <c r="F22" s="33" t="e">
        <f t="shared" si="2"/>
        <v>#DIV/0!</v>
      </c>
      <c r="G22" s="33">
        <f t="shared" si="3"/>
        <v>-0.25</v>
      </c>
    </row>
    <row r="23" spans="1:7">
      <c r="B23" s="49"/>
      <c r="C23" s="49"/>
      <c r="D23" s="49"/>
      <c r="E23" s="49"/>
    </row>
    <row r="24" spans="1:7">
      <c r="B24" s="49"/>
      <c r="C24" s="49"/>
      <c r="D24" s="49"/>
      <c r="E24" s="49"/>
    </row>
    <row r="25" spans="1:7">
      <c r="B25" s="49"/>
      <c r="C25" s="49"/>
      <c r="D25" s="49"/>
      <c r="E25" s="49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A25" sqref="A25:G35"/>
    </sheetView>
  </sheetViews>
  <sheetFormatPr defaultRowHeight="12.75"/>
  <cols>
    <col min="1" max="1" width="29.28515625" style="14" customWidth="1"/>
    <col min="2" max="2" width="10.85546875" style="14" bestFit="1" customWidth="1"/>
    <col min="3" max="3" width="20.140625" style="14" bestFit="1" customWidth="1"/>
    <col min="4" max="4" width="10" style="14" customWidth="1"/>
    <col min="5" max="5" width="16.5703125" style="14" customWidth="1"/>
    <col min="6" max="6" width="24.28515625" style="14" bestFit="1" customWidth="1"/>
    <col min="7" max="7" width="12.140625" style="14" bestFit="1" customWidth="1"/>
    <col min="8" max="16384" width="9.140625" style="14"/>
  </cols>
  <sheetData>
    <row r="1" spans="1:7">
      <c r="A1" s="2" t="s">
        <v>233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0" t="s">
        <v>191</v>
      </c>
      <c r="B2" s="17">
        <v>868</v>
      </c>
      <c r="C2" s="17">
        <v>1028</v>
      </c>
      <c r="D2" s="17">
        <v>11681</v>
      </c>
      <c r="E2" s="17">
        <v>12679</v>
      </c>
      <c r="F2" s="33">
        <f>(B2-C2)/C2</f>
        <v>-0.1556420233463035</v>
      </c>
      <c r="G2" s="33">
        <f>(D2-E2)/E2</f>
        <v>-7.8712832242290406E-2</v>
      </c>
    </row>
    <row r="3" spans="1:7">
      <c r="A3" s="10" t="s">
        <v>192</v>
      </c>
      <c r="B3" s="17">
        <v>3155</v>
      </c>
      <c r="C3" s="17">
        <v>3305</v>
      </c>
      <c r="D3" s="17">
        <v>40160</v>
      </c>
      <c r="E3" s="17">
        <v>36011</v>
      </c>
      <c r="F3" s="33">
        <f t="shared" ref="F3:F4" si="0">(B3-C3)/C3</f>
        <v>-4.5385779122541603E-2</v>
      </c>
      <c r="G3" s="33">
        <f t="shared" ref="G3:G6" si="1">(D3-E3)/E3</f>
        <v>0.11521479547915915</v>
      </c>
    </row>
    <row r="4" spans="1:7">
      <c r="A4" s="10" t="s">
        <v>193</v>
      </c>
      <c r="B4" s="17">
        <v>15291</v>
      </c>
      <c r="C4" s="17">
        <v>16121</v>
      </c>
      <c r="D4" s="17">
        <v>200288</v>
      </c>
      <c r="E4" s="17">
        <v>195012</v>
      </c>
      <c r="F4" s="33">
        <f t="shared" si="0"/>
        <v>-5.1485639848644627E-2</v>
      </c>
      <c r="G4" s="33">
        <f t="shared" si="1"/>
        <v>2.7054745349004164E-2</v>
      </c>
    </row>
    <row r="5" spans="1:7">
      <c r="A5" s="2"/>
      <c r="B5" s="17"/>
      <c r="C5" s="7"/>
      <c r="D5" s="7"/>
      <c r="E5" s="7"/>
      <c r="F5" s="33"/>
      <c r="G5" s="33"/>
    </row>
    <row r="6" spans="1:7">
      <c r="A6" s="2" t="s">
        <v>102</v>
      </c>
      <c r="B6" s="19">
        <f>SUM(B2:B5)</f>
        <v>19314</v>
      </c>
      <c r="C6" s="19">
        <f t="shared" ref="C6:E6" si="2">SUM(C2:C5)</f>
        <v>20454</v>
      </c>
      <c r="D6" s="19">
        <f t="shared" si="2"/>
        <v>252129</v>
      </c>
      <c r="E6" s="19">
        <f t="shared" si="2"/>
        <v>243702</v>
      </c>
      <c r="F6" s="57">
        <f t="shared" ref="F6" si="3">SUM(F2:F5)</f>
        <v>-0.25251344231748973</v>
      </c>
      <c r="G6" s="57">
        <f t="shared" si="1"/>
        <v>3.4579117118447938E-2</v>
      </c>
    </row>
    <row r="7" spans="1:7">
      <c r="A7" s="15"/>
      <c r="B7" s="29"/>
      <c r="C7" s="15"/>
      <c r="D7" s="15"/>
      <c r="E7" s="15"/>
      <c r="F7" s="15"/>
      <c r="G7" s="15"/>
    </row>
    <row r="8" spans="1:7">
      <c r="A8" s="2" t="s">
        <v>234</v>
      </c>
      <c r="B8" s="1" t="s">
        <v>0</v>
      </c>
      <c r="C8" s="1" t="s">
        <v>30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>
      <c r="A9" s="10" t="s">
        <v>194</v>
      </c>
      <c r="B9" s="17">
        <v>5468</v>
      </c>
      <c r="C9" s="17">
        <v>4976</v>
      </c>
      <c r="D9" s="17">
        <v>81257</v>
      </c>
      <c r="E9" s="17">
        <v>98875</v>
      </c>
      <c r="F9" s="39">
        <f>(B9-C9)/C9</f>
        <v>9.8874598070739547E-2</v>
      </c>
      <c r="G9" s="39">
        <f>(D9-E9)/E9</f>
        <v>-0.17818457648546143</v>
      </c>
    </row>
    <row r="10" spans="1:7">
      <c r="A10" s="10" t="s">
        <v>195</v>
      </c>
      <c r="B10" s="17">
        <v>983</v>
      </c>
      <c r="C10" s="17">
        <v>930</v>
      </c>
      <c r="D10" s="17">
        <v>14034</v>
      </c>
      <c r="E10" s="17">
        <v>16682</v>
      </c>
      <c r="F10" s="39">
        <f t="shared" ref="F10:F23" si="4">(B10-C10)/C10</f>
        <v>5.6989247311827959E-2</v>
      </c>
      <c r="G10" s="39">
        <f t="shared" ref="G10:G23" si="5">(D10-E10)/E10</f>
        <v>-0.15873396475242776</v>
      </c>
    </row>
    <row r="11" spans="1:7">
      <c r="A11" s="10" t="s">
        <v>196</v>
      </c>
      <c r="B11" s="17">
        <v>137</v>
      </c>
      <c r="C11" s="17">
        <v>145</v>
      </c>
      <c r="D11" s="17">
        <v>2054</v>
      </c>
      <c r="E11" s="17">
        <v>2027</v>
      </c>
      <c r="F11" s="39">
        <f t="shared" si="4"/>
        <v>-5.5172413793103448E-2</v>
      </c>
      <c r="G11" s="39">
        <f t="shared" si="5"/>
        <v>1.3320177602368031E-2</v>
      </c>
    </row>
    <row r="12" spans="1:7">
      <c r="A12" s="10" t="s">
        <v>197</v>
      </c>
      <c r="B12" s="17">
        <v>135</v>
      </c>
      <c r="C12" s="17">
        <v>333</v>
      </c>
      <c r="D12" s="17">
        <v>2189</v>
      </c>
      <c r="E12" s="17">
        <v>1373</v>
      </c>
      <c r="F12" s="39">
        <f t="shared" si="4"/>
        <v>-0.59459459459459463</v>
      </c>
      <c r="G12" s="39">
        <f t="shared" si="5"/>
        <v>0.59431900946831751</v>
      </c>
    </row>
    <row r="13" spans="1:7">
      <c r="A13" s="10" t="s">
        <v>198</v>
      </c>
      <c r="B13" s="17">
        <v>42</v>
      </c>
      <c r="C13" s="17">
        <v>50</v>
      </c>
      <c r="D13" s="17">
        <v>648</v>
      </c>
      <c r="E13" s="17">
        <v>605</v>
      </c>
      <c r="F13" s="39">
        <f t="shared" si="4"/>
        <v>-0.16</v>
      </c>
      <c r="G13" s="39">
        <f t="shared" si="5"/>
        <v>7.1074380165289261E-2</v>
      </c>
    </row>
    <row r="14" spans="1:7">
      <c r="A14" s="10" t="s">
        <v>199</v>
      </c>
      <c r="B14" s="17">
        <v>71</v>
      </c>
      <c r="C14" s="17">
        <v>99</v>
      </c>
      <c r="D14" s="17">
        <v>1132</v>
      </c>
      <c r="E14" s="17">
        <v>941</v>
      </c>
      <c r="F14" s="39">
        <f t="shared" si="4"/>
        <v>-0.28282828282828282</v>
      </c>
      <c r="G14" s="39">
        <f t="shared" si="5"/>
        <v>0.20297555791710944</v>
      </c>
    </row>
    <row r="15" spans="1:7">
      <c r="A15" s="10" t="s">
        <v>200</v>
      </c>
      <c r="B15" s="17">
        <v>178</v>
      </c>
      <c r="C15" s="17">
        <v>206</v>
      </c>
      <c r="D15" s="17">
        <v>2752</v>
      </c>
      <c r="E15" s="17">
        <v>2394</v>
      </c>
      <c r="F15" s="39">
        <f t="shared" si="4"/>
        <v>-0.13592233009708737</v>
      </c>
      <c r="G15" s="39">
        <f t="shared" si="5"/>
        <v>0.14954051796157058</v>
      </c>
    </row>
    <row r="16" spans="1:7">
      <c r="A16" s="10" t="s">
        <v>201</v>
      </c>
      <c r="B16" s="17">
        <v>308</v>
      </c>
      <c r="C16" s="17">
        <v>321</v>
      </c>
      <c r="D16" s="17">
        <v>3679</v>
      </c>
      <c r="E16" s="17">
        <v>3516</v>
      </c>
      <c r="F16" s="39">
        <f t="shared" si="4"/>
        <v>-4.0498442367601244E-2</v>
      </c>
      <c r="G16" s="39">
        <f t="shared" si="5"/>
        <v>4.6359499431171784E-2</v>
      </c>
    </row>
    <row r="17" spans="1:7">
      <c r="A17" s="10" t="s">
        <v>202</v>
      </c>
      <c r="B17" s="17">
        <v>1</v>
      </c>
      <c r="C17" s="17">
        <v>0</v>
      </c>
      <c r="D17" s="17">
        <v>9</v>
      </c>
      <c r="E17" s="17">
        <v>3</v>
      </c>
      <c r="F17" s="39" t="e">
        <f t="shared" si="4"/>
        <v>#DIV/0!</v>
      </c>
      <c r="G17" s="39">
        <f t="shared" si="5"/>
        <v>2</v>
      </c>
    </row>
    <row r="18" spans="1:7">
      <c r="A18" s="10" t="s">
        <v>203</v>
      </c>
      <c r="B18" s="17">
        <v>2</v>
      </c>
      <c r="C18" s="17">
        <v>3</v>
      </c>
      <c r="D18" s="17">
        <v>22</v>
      </c>
      <c r="E18" s="17">
        <v>14</v>
      </c>
      <c r="F18" s="39">
        <f t="shared" si="4"/>
        <v>-0.33333333333333331</v>
      </c>
      <c r="G18" s="39">
        <f t="shared" si="5"/>
        <v>0.5714285714285714</v>
      </c>
    </row>
    <row r="19" spans="1:7">
      <c r="A19" s="10" t="s">
        <v>204</v>
      </c>
      <c r="B19" s="17">
        <v>13</v>
      </c>
      <c r="C19" s="17">
        <v>8</v>
      </c>
      <c r="D19" s="17">
        <v>142</v>
      </c>
      <c r="E19" s="17">
        <v>10</v>
      </c>
      <c r="F19" s="39">
        <f t="shared" si="4"/>
        <v>0.625</v>
      </c>
      <c r="G19" s="39">
        <f t="shared" si="5"/>
        <v>13.2</v>
      </c>
    </row>
    <row r="20" spans="1:7">
      <c r="A20" s="10" t="s">
        <v>205</v>
      </c>
      <c r="B20" s="17">
        <v>31</v>
      </c>
      <c r="C20" s="17">
        <v>29</v>
      </c>
      <c r="D20" s="17">
        <v>552</v>
      </c>
      <c r="E20" s="17">
        <v>378</v>
      </c>
      <c r="F20" s="39">
        <f t="shared" si="4"/>
        <v>6.8965517241379309E-2</v>
      </c>
      <c r="G20" s="39">
        <f t="shared" si="5"/>
        <v>0.46031746031746029</v>
      </c>
    </row>
    <row r="21" spans="1:7">
      <c r="A21" s="10" t="s">
        <v>206</v>
      </c>
      <c r="B21" s="17">
        <v>204</v>
      </c>
      <c r="C21" s="17">
        <v>212</v>
      </c>
      <c r="D21" s="17">
        <v>2301</v>
      </c>
      <c r="E21" s="17">
        <v>2469</v>
      </c>
      <c r="F21" s="39">
        <f t="shared" si="4"/>
        <v>-3.7735849056603772E-2</v>
      </c>
      <c r="G21" s="39">
        <f t="shared" si="5"/>
        <v>-6.8043742405832316E-2</v>
      </c>
    </row>
    <row r="22" spans="1:7">
      <c r="A22" s="10"/>
      <c r="B22" s="17"/>
      <c r="C22" s="18"/>
      <c r="D22" s="18"/>
      <c r="E22" s="18"/>
      <c r="F22" s="70"/>
      <c r="G22" s="70"/>
    </row>
    <row r="23" spans="1:7">
      <c r="A23" s="2" t="s">
        <v>102</v>
      </c>
      <c r="B23" s="19">
        <f>SUM(B9:B22)</f>
        <v>7573</v>
      </c>
      <c r="C23" s="19">
        <f t="shared" ref="C23:E23" si="6">SUM(C9:C22)</f>
        <v>7312</v>
      </c>
      <c r="D23" s="19">
        <f t="shared" si="6"/>
        <v>110771</v>
      </c>
      <c r="E23" s="19">
        <f t="shared" si="6"/>
        <v>129287</v>
      </c>
      <c r="F23" s="69">
        <f t="shared" si="4"/>
        <v>3.5694748358862147E-2</v>
      </c>
      <c r="G23" s="69">
        <f t="shared" si="5"/>
        <v>-0.14321625530795826</v>
      </c>
    </row>
    <row r="24" spans="1:7">
      <c r="A24" s="7"/>
      <c r="B24" s="17"/>
      <c r="C24" s="7"/>
      <c r="D24" s="7"/>
      <c r="E24" s="7"/>
      <c r="F24" s="7"/>
      <c r="G24" s="7"/>
    </row>
    <row r="25" spans="1:7">
      <c r="A25" s="2" t="s">
        <v>235</v>
      </c>
      <c r="B25" s="1" t="s">
        <v>0</v>
      </c>
      <c r="C25" s="1" t="s">
        <v>30</v>
      </c>
      <c r="D25" s="1" t="s">
        <v>2</v>
      </c>
      <c r="E25" s="1" t="s">
        <v>3</v>
      </c>
      <c r="F25" s="1" t="s">
        <v>4</v>
      </c>
      <c r="G25" s="1" t="s">
        <v>5</v>
      </c>
    </row>
    <row r="26" spans="1:7">
      <c r="A26" s="10" t="s">
        <v>207</v>
      </c>
      <c r="B26" s="17">
        <v>132</v>
      </c>
      <c r="C26" s="7">
        <v>145</v>
      </c>
      <c r="D26" s="7">
        <v>2011</v>
      </c>
      <c r="E26" s="7">
        <v>1517</v>
      </c>
      <c r="F26" s="33">
        <f>(B26-C26)/C26</f>
        <v>-8.9655172413793102E-2</v>
      </c>
      <c r="G26" s="33">
        <f>(D26-E26)/E26</f>
        <v>0.32564271588661831</v>
      </c>
    </row>
    <row r="27" spans="1:7">
      <c r="A27" s="10" t="s">
        <v>208</v>
      </c>
      <c r="B27" s="17">
        <v>159</v>
      </c>
      <c r="C27" s="7">
        <v>182</v>
      </c>
      <c r="D27" s="7">
        <v>2535</v>
      </c>
      <c r="E27" s="7">
        <v>1224</v>
      </c>
      <c r="F27" s="33">
        <f t="shared" ref="F27:F35" si="7">(B27-C27)/C27</f>
        <v>-0.12637362637362637</v>
      </c>
      <c r="G27" s="33">
        <f t="shared" ref="G27:G35" si="8">(D27-E27)/E27</f>
        <v>1.071078431372549</v>
      </c>
    </row>
    <row r="28" spans="1:7">
      <c r="A28" s="10" t="s">
        <v>209</v>
      </c>
      <c r="B28" s="17">
        <v>210</v>
      </c>
      <c r="C28" s="7">
        <v>258</v>
      </c>
      <c r="D28" s="7">
        <v>2706</v>
      </c>
      <c r="E28" s="7">
        <v>2958</v>
      </c>
      <c r="F28" s="33">
        <f t="shared" si="7"/>
        <v>-0.18604651162790697</v>
      </c>
      <c r="G28" s="33">
        <f t="shared" si="8"/>
        <v>-8.5192697768762676E-2</v>
      </c>
    </row>
    <row r="29" spans="1:7">
      <c r="A29" s="10" t="s">
        <v>210</v>
      </c>
      <c r="B29" s="17">
        <v>94</v>
      </c>
      <c r="C29" s="7">
        <v>54</v>
      </c>
      <c r="D29" s="7">
        <v>877</v>
      </c>
      <c r="E29" s="7">
        <v>1102</v>
      </c>
      <c r="F29" s="33">
        <f t="shared" si="7"/>
        <v>0.7407407407407407</v>
      </c>
      <c r="G29" s="33">
        <f t="shared" si="8"/>
        <v>-0.20417422867513613</v>
      </c>
    </row>
    <row r="30" spans="1:7">
      <c r="A30" s="10" t="s">
        <v>211</v>
      </c>
      <c r="B30" s="17">
        <v>57</v>
      </c>
      <c r="C30" s="7">
        <v>2</v>
      </c>
      <c r="D30" s="7">
        <v>582</v>
      </c>
      <c r="E30" s="7">
        <v>79</v>
      </c>
      <c r="F30" s="33">
        <f t="shared" si="7"/>
        <v>27.5</v>
      </c>
      <c r="G30" s="33">
        <f t="shared" si="8"/>
        <v>6.3670886075949369</v>
      </c>
    </row>
    <row r="31" spans="1:7">
      <c r="A31" s="10" t="s">
        <v>212</v>
      </c>
      <c r="B31" s="17">
        <v>6</v>
      </c>
      <c r="C31" s="7">
        <v>20</v>
      </c>
      <c r="D31" s="7">
        <v>269</v>
      </c>
      <c r="E31" s="7">
        <v>430</v>
      </c>
      <c r="F31" s="33">
        <f t="shared" si="7"/>
        <v>-0.7</v>
      </c>
      <c r="G31" s="33">
        <f t="shared" si="8"/>
        <v>-0.37441860465116278</v>
      </c>
    </row>
    <row r="32" spans="1:7">
      <c r="A32" s="10" t="s">
        <v>213</v>
      </c>
      <c r="B32" s="17">
        <v>207</v>
      </c>
      <c r="C32" s="7">
        <v>98</v>
      </c>
      <c r="D32" s="7">
        <v>1563</v>
      </c>
      <c r="E32" s="7">
        <v>1460</v>
      </c>
      <c r="F32" s="33">
        <f t="shared" si="7"/>
        <v>1.1122448979591837</v>
      </c>
      <c r="G32" s="33">
        <f t="shared" si="8"/>
        <v>7.0547945205479454E-2</v>
      </c>
    </row>
    <row r="33" spans="1:7">
      <c r="A33" s="10" t="s">
        <v>214</v>
      </c>
      <c r="B33" s="17">
        <v>98</v>
      </c>
      <c r="C33" s="7">
        <v>160</v>
      </c>
      <c r="D33" s="7">
        <v>1667</v>
      </c>
      <c r="E33" s="7">
        <v>1229</v>
      </c>
      <c r="F33" s="33">
        <f t="shared" si="7"/>
        <v>-0.38750000000000001</v>
      </c>
      <c r="G33" s="33">
        <f t="shared" si="8"/>
        <v>0.35638730675345809</v>
      </c>
    </row>
    <row r="34" spans="1:7">
      <c r="A34" s="64"/>
      <c r="B34" s="17"/>
      <c r="C34" s="7"/>
      <c r="D34" s="7"/>
      <c r="E34" s="7"/>
      <c r="F34" s="33"/>
      <c r="G34" s="33"/>
    </row>
    <row r="35" spans="1:7">
      <c r="A35" s="2" t="s">
        <v>102</v>
      </c>
      <c r="B35" s="19">
        <f>SUM(B26:B34)</f>
        <v>963</v>
      </c>
      <c r="C35" s="19">
        <f t="shared" ref="C35:E35" si="9">SUM(C26:C34)</f>
        <v>919</v>
      </c>
      <c r="D35" s="19">
        <f t="shared" si="9"/>
        <v>12210</v>
      </c>
      <c r="E35" s="19">
        <f t="shared" si="9"/>
        <v>9999</v>
      </c>
      <c r="F35" s="57">
        <f t="shared" si="7"/>
        <v>4.7878128400435253E-2</v>
      </c>
      <c r="G35" s="57">
        <f t="shared" si="8"/>
        <v>0.22112211221122113</v>
      </c>
    </row>
    <row r="36" spans="1:7">
      <c r="B36" s="65"/>
    </row>
    <row r="37" spans="1:7">
      <c r="B37" s="6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sqref="A1:G20"/>
    </sheetView>
  </sheetViews>
  <sheetFormatPr defaultRowHeight="12.75"/>
  <cols>
    <col min="1" max="1" width="25.5703125" style="21" bestFit="1" customWidth="1"/>
    <col min="2" max="2" width="10.85546875" style="14" bestFit="1" customWidth="1"/>
    <col min="3" max="3" width="20.140625" style="14" bestFit="1" customWidth="1"/>
    <col min="4" max="4" width="9.28515625" style="14" customWidth="1"/>
    <col min="5" max="5" width="10.85546875" style="14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 s="21" customFormat="1">
      <c r="A1" s="2" t="s">
        <v>221</v>
      </c>
      <c r="B1" s="2" t="s">
        <v>0</v>
      </c>
      <c r="C1" s="2" t="s">
        <v>30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>
      <c r="A2" s="10" t="s">
        <v>19</v>
      </c>
      <c r="B2" s="17">
        <v>149</v>
      </c>
      <c r="C2" s="17">
        <v>118</v>
      </c>
      <c r="D2" s="17">
        <v>1288</v>
      </c>
      <c r="E2" s="17">
        <v>1647</v>
      </c>
      <c r="F2" s="67">
        <f>(B2-C2)/C2</f>
        <v>0.26271186440677968</v>
      </c>
      <c r="G2" s="67">
        <f>(D2-E2)/E2</f>
        <v>-0.21797207043108682</v>
      </c>
    </row>
    <row r="3" spans="1:7">
      <c r="A3" s="10" t="s">
        <v>20</v>
      </c>
      <c r="B3" s="17">
        <v>45</v>
      </c>
      <c r="C3" s="17">
        <v>54</v>
      </c>
      <c r="D3" s="17">
        <v>541</v>
      </c>
      <c r="E3" s="17">
        <v>675</v>
      </c>
      <c r="F3" s="67">
        <f t="shared" ref="F3:F16" si="0">(B3-C3)/C3</f>
        <v>-0.16666666666666666</v>
      </c>
      <c r="G3" s="67">
        <f t="shared" ref="G3:G16" si="1">(D3-E3)/E3</f>
        <v>-0.19851851851851851</v>
      </c>
    </row>
    <row r="4" spans="1:7">
      <c r="A4" s="10" t="s">
        <v>21</v>
      </c>
      <c r="B4" s="17">
        <v>881</v>
      </c>
      <c r="C4" s="17">
        <v>581</v>
      </c>
      <c r="D4" s="17">
        <v>7320</v>
      </c>
      <c r="E4" s="17">
        <v>7623</v>
      </c>
      <c r="F4" s="67">
        <f t="shared" si="0"/>
        <v>0.51635111876075734</v>
      </c>
      <c r="G4" s="67">
        <f t="shared" si="1"/>
        <v>-3.9748130657221568E-2</v>
      </c>
    </row>
    <row r="5" spans="1:7">
      <c r="A5" s="10" t="s">
        <v>15</v>
      </c>
      <c r="B5" s="29">
        <v>45</v>
      </c>
      <c r="C5" s="29">
        <v>23</v>
      </c>
      <c r="D5" s="29">
        <v>311</v>
      </c>
      <c r="E5" s="29">
        <v>384</v>
      </c>
      <c r="F5" s="67">
        <f t="shared" si="0"/>
        <v>0.95652173913043481</v>
      </c>
      <c r="G5" s="67">
        <f t="shared" si="1"/>
        <v>-0.19010416666666666</v>
      </c>
    </row>
    <row r="6" spans="1:7">
      <c r="A6" s="10" t="s">
        <v>22</v>
      </c>
      <c r="B6" s="29">
        <v>1401</v>
      </c>
      <c r="C6" s="29">
        <v>1296</v>
      </c>
      <c r="D6" s="29">
        <v>17762</v>
      </c>
      <c r="E6" s="29">
        <v>16581</v>
      </c>
      <c r="F6" s="67">
        <f t="shared" si="0"/>
        <v>8.1018518518518517E-2</v>
      </c>
      <c r="G6" s="67">
        <f t="shared" si="1"/>
        <v>7.1226102165128757E-2</v>
      </c>
    </row>
    <row r="7" spans="1:7">
      <c r="A7" s="10" t="s">
        <v>23</v>
      </c>
      <c r="B7" s="29">
        <v>196</v>
      </c>
      <c r="C7" s="29">
        <v>182</v>
      </c>
      <c r="D7" s="29">
        <v>1656</v>
      </c>
      <c r="E7" s="29">
        <v>1756</v>
      </c>
      <c r="F7" s="67">
        <f t="shared" si="0"/>
        <v>7.6923076923076927E-2</v>
      </c>
      <c r="G7" s="67">
        <f t="shared" si="1"/>
        <v>-5.6947608200455579E-2</v>
      </c>
    </row>
    <row r="8" spans="1:7">
      <c r="A8" s="10" t="s">
        <v>32</v>
      </c>
      <c r="B8" s="17"/>
      <c r="C8" s="17"/>
      <c r="D8" s="17"/>
      <c r="E8" s="17"/>
      <c r="F8" s="67"/>
      <c r="G8" s="67"/>
    </row>
    <row r="9" spans="1:7">
      <c r="A9" s="10" t="s">
        <v>31</v>
      </c>
      <c r="B9" s="17"/>
      <c r="C9" s="17"/>
      <c r="D9" s="17"/>
      <c r="E9" s="17"/>
      <c r="F9" s="67"/>
      <c r="G9" s="67"/>
    </row>
    <row r="10" spans="1:7">
      <c r="A10" s="10" t="s">
        <v>24</v>
      </c>
      <c r="B10" s="29">
        <v>12</v>
      </c>
      <c r="C10" s="29">
        <v>6</v>
      </c>
      <c r="D10" s="29">
        <v>114</v>
      </c>
      <c r="E10" s="29">
        <v>162</v>
      </c>
      <c r="F10" s="67">
        <f t="shared" si="0"/>
        <v>1</v>
      </c>
      <c r="G10" s="67">
        <f t="shared" si="1"/>
        <v>-0.29629629629629628</v>
      </c>
    </row>
    <row r="11" spans="1:7">
      <c r="A11" s="10" t="s">
        <v>25</v>
      </c>
      <c r="B11" s="29">
        <v>6754</v>
      </c>
      <c r="C11" s="29">
        <v>6398</v>
      </c>
      <c r="D11" s="29">
        <v>77727</v>
      </c>
      <c r="E11" s="29">
        <v>81348</v>
      </c>
      <c r="F11" s="67">
        <f t="shared" si="0"/>
        <v>5.5642388246326981E-2</v>
      </c>
      <c r="G11" s="67">
        <f t="shared" si="1"/>
        <v>-4.451246496533412E-2</v>
      </c>
    </row>
    <row r="12" spans="1:7">
      <c r="A12" s="10" t="s">
        <v>26</v>
      </c>
      <c r="B12" s="29">
        <v>242</v>
      </c>
      <c r="C12" s="29">
        <v>317</v>
      </c>
      <c r="D12" s="29">
        <v>2743</v>
      </c>
      <c r="E12" s="29">
        <v>3164</v>
      </c>
      <c r="F12" s="67">
        <f t="shared" si="0"/>
        <v>-0.23659305993690852</v>
      </c>
      <c r="G12" s="67">
        <f t="shared" si="1"/>
        <v>-0.13305941845764854</v>
      </c>
    </row>
    <row r="13" spans="1:7">
      <c r="A13" s="10" t="s">
        <v>27</v>
      </c>
      <c r="B13" s="29">
        <v>14</v>
      </c>
      <c r="C13" s="29">
        <v>0</v>
      </c>
      <c r="D13" s="29">
        <v>50</v>
      </c>
      <c r="E13" s="29">
        <v>22</v>
      </c>
      <c r="F13" s="67" t="e">
        <f t="shared" si="0"/>
        <v>#DIV/0!</v>
      </c>
      <c r="G13" s="67">
        <f t="shared" si="1"/>
        <v>1.2727272727272727</v>
      </c>
    </row>
    <row r="14" spans="1:7">
      <c r="A14" s="10" t="s">
        <v>28</v>
      </c>
      <c r="B14" s="29">
        <v>627</v>
      </c>
      <c r="C14" s="29">
        <v>367</v>
      </c>
      <c r="D14" s="29">
        <v>5717</v>
      </c>
      <c r="E14" s="29">
        <v>4884</v>
      </c>
      <c r="F14" s="67">
        <f t="shared" si="0"/>
        <v>0.70844686648501365</v>
      </c>
      <c r="G14" s="67">
        <f t="shared" si="1"/>
        <v>0.17055692055692057</v>
      </c>
    </row>
    <row r="15" spans="1:7">
      <c r="A15" s="2"/>
      <c r="B15" s="29"/>
      <c r="C15" s="29"/>
      <c r="D15" s="29"/>
      <c r="E15" s="29"/>
      <c r="F15" s="67"/>
      <c r="G15" s="67"/>
    </row>
    <row r="16" spans="1:7">
      <c r="A16" s="1" t="s">
        <v>102</v>
      </c>
      <c r="B16" s="71">
        <f>SUM(B2:B14)</f>
        <v>10366</v>
      </c>
      <c r="C16" s="71">
        <f t="shared" ref="C16:E16" si="2">SUM(C2:C14)</f>
        <v>9342</v>
      </c>
      <c r="D16" s="71">
        <f t="shared" si="2"/>
        <v>115229</v>
      </c>
      <c r="E16" s="71">
        <f t="shared" si="2"/>
        <v>118246</v>
      </c>
      <c r="F16" s="25">
        <f t="shared" si="0"/>
        <v>0.10961250267608649</v>
      </c>
      <c r="G16" s="25">
        <f t="shared" si="1"/>
        <v>-2.5514605145205756E-2</v>
      </c>
    </row>
    <row r="17" spans="1:7">
      <c r="A17" s="15"/>
      <c r="B17" s="71"/>
      <c r="C17" s="71"/>
      <c r="D17" s="71"/>
      <c r="E17" s="71"/>
      <c r="F17" s="25"/>
      <c r="G17" s="25"/>
    </row>
    <row r="18" spans="1:7">
      <c r="A18" s="9" t="s">
        <v>29</v>
      </c>
      <c r="B18" s="29">
        <v>62058</v>
      </c>
      <c r="C18" s="29">
        <v>51089</v>
      </c>
      <c r="D18" s="29">
        <v>717301</v>
      </c>
      <c r="E18" s="29">
        <v>413231.5</v>
      </c>
      <c r="F18" s="67">
        <f t="shared" ref="F18" si="3">(B18-C18)/C18</f>
        <v>0.21470375227544089</v>
      </c>
      <c r="G18" s="67">
        <f t="shared" ref="G18" si="4">(D18-E18)/E18</f>
        <v>0.73583330409225822</v>
      </c>
    </row>
    <row r="19" spans="1:7">
      <c r="A19" s="11"/>
      <c r="B19" s="29"/>
      <c r="C19" s="29"/>
      <c r="D19" s="29"/>
      <c r="E19" s="29"/>
      <c r="F19" s="67"/>
      <c r="G19" s="67"/>
    </row>
    <row r="20" spans="1:7">
      <c r="A20" s="9" t="s">
        <v>142</v>
      </c>
      <c r="B20" s="29">
        <v>9761.67</v>
      </c>
      <c r="C20" s="29">
        <v>9048.98</v>
      </c>
      <c r="D20" s="29">
        <v>125283.67</v>
      </c>
      <c r="E20" s="29">
        <v>109458.48</v>
      </c>
      <c r="F20" s="67">
        <f t="shared" ref="F20" si="5">(B20-C20)/C20</f>
        <v>7.8759152965306653E-2</v>
      </c>
      <c r="G20" s="67">
        <f t="shared" ref="G20" si="6">(D20-E20)/E20</f>
        <v>0.14457710357388484</v>
      </c>
    </row>
    <row r="21" spans="1:7" s="21" customFormat="1">
      <c r="A21" s="26"/>
      <c r="B21" s="26"/>
      <c r="C21" s="26"/>
      <c r="D21" s="26"/>
      <c r="E21" s="26"/>
      <c r="F21" s="26"/>
      <c r="G21" s="26"/>
    </row>
    <row r="22" spans="1:7">
      <c r="A22" s="26"/>
      <c r="B22" s="27"/>
      <c r="C22" s="27"/>
      <c r="D22" s="27"/>
      <c r="E22" s="27"/>
      <c r="F22" s="27"/>
      <c r="G22" s="27"/>
    </row>
    <row r="23" spans="1:7">
      <c r="A23" s="26"/>
      <c r="B23" s="27"/>
      <c r="C23" s="27"/>
      <c r="D23" s="27"/>
      <c r="E23" s="27"/>
      <c r="F23" s="27"/>
      <c r="G23" s="27"/>
    </row>
    <row r="24" spans="1:7">
      <c r="A24" s="26"/>
      <c r="B24" s="27"/>
      <c r="C24" s="27"/>
      <c r="D24" s="27"/>
      <c r="E24" s="27"/>
      <c r="F24" s="27"/>
      <c r="G24" s="27"/>
    </row>
    <row r="25" spans="1:7">
      <c r="A25" s="26"/>
      <c r="B25" s="27"/>
      <c r="C25" s="27"/>
      <c r="D25" s="27"/>
      <c r="E25" s="27"/>
      <c r="F25" s="27"/>
      <c r="G25" s="27"/>
    </row>
    <row r="26" spans="1:7">
      <c r="A26" s="26"/>
      <c r="B26" s="27"/>
      <c r="C26" s="27"/>
      <c r="D26" s="27"/>
      <c r="E26" s="27"/>
      <c r="F26" s="27"/>
      <c r="G26" s="27"/>
    </row>
    <row r="27" spans="1:7">
      <c r="A27" s="26"/>
      <c r="B27" s="27"/>
      <c r="C27" s="27"/>
      <c r="D27" s="27"/>
      <c r="E27" s="27"/>
      <c r="F27" s="27"/>
      <c r="G27" s="27"/>
    </row>
    <row r="28" spans="1:7">
      <c r="A28" s="26"/>
      <c r="B28" s="27"/>
      <c r="C28" s="27"/>
      <c r="D28" s="27"/>
      <c r="E28" s="27"/>
      <c r="F28" s="27"/>
      <c r="G28" s="27"/>
    </row>
    <row r="29" spans="1:7">
      <c r="A29" s="26"/>
      <c r="B29" s="27"/>
      <c r="C29" s="27"/>
      <c r="D29" s="27"/>
      <c r="E29" s="27"/>
      <c r="F29" s="27"/>
      <c r="G29" s="27"/>
    </row>
    <row r="30" spans="1:7">
      <c r="A30" s="26"/>
      <c r="B30" s="27"/>
      <c r="C30" s="27"/>
      <c r="D30" s="27"/>
      <c r="E30" s="27"/>
      <c r="F30" s="27"/>
      <c r="G30" s="27"/>
    </row>
    <row r="31" spans="1:7">
      <c r="A31" s="26"/>
      <c r="B31" s="27"/>
      <c r="C31" s="27"/>
      <c r="D31" s="27"/>
      <c r="E31" s="27"/>
      <c r="F31" s="27"/>
      <c r="G31" s="27"/>
    </row>
    <row r="32" spans="1:7">
      <c r="A32" s="26"/>
      <c r="B32" s="27"/>
      <c r="C32" s="27"/>
      <c r="D32" s="27"/>
      <c r="E32" s="27"/>
      <c r="F32" s="27"/>
      <c r="G32" s="27"/>
    </row>
    <row r="33" spans="1:7">
      <c r="A33" s="26"/>
      <c r="B33" s="27"/>
      <c r="C33" s="27"/>
      <c r="D33" s="27"/>
      <c r="E33" s="27"/>
      <c r="F33" s="27"/>
      <c r="G33" s="27"/>
    </row>
    <row r="34" spans="1:7">
      <c r="A34" s="26"/>
      <c r="B34" s="27"/>
      <c r="C34" s="27"/>
      <c r="D34" s="27"/>
      <c r="E34" s="27"/>
      <c r="F34" s="27"/>
      <c r="G34" s="27"/>
    </row>
    <row r="35" spans="1:7">
      <c r="A35" s="26"/>
      <c r="B35" s="27"/>
      <c r="C35" s="27"/>
      <c r="D35" s="27"/>
      <c r="E35" s="27"/>
      <c r="F35" s="27"/>
      <c r="G35" s="27"/>
    </row>
    <row r="36" spans="1:7">
      <c r="A36" s="26"/>
      <c r="B36" s="27"/>
      <c r="C36" s="27"/>
      <c r="D36" s="27"/>
      <c r="E36" s="27"/>
      <c r="F36" s="27"/>
      <c r="G36" s="27"/>
    </row>
    <row r="37" spans="1:7">
      <c r="A37" s="26"/>
      <c r="B37" s="27"/>
      <c r="C37" s="27"/>
      <c r="D37" s="27"/>
      <c r="E37" s="27"/>
      <c r="F37" s="27"/>
      <c r="G37" s="27"/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G21"/>
    </sheetView>
  </sheetViews>
  <sheetFormatPr defaultRowHeight="12.75"/>
  <cols>
    <col min="1" max="1" width="25" style="14" bestFit="1" customWidth="1"/>
    <col min="2" max="2" width="11" style="14" bestFit="1" customWidth="1"/>
    <col min="3" max="3" width="20.28515625" style="14" bestFit="1" customWidth="1"/>
    <col min="4" max="4" width="8.5703125" style="14" bestFit="1" customWidth="1"/>
    <col min="5" max="5" width="9" style="14" bestFit="1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>
      <c r="A1" s="1" t="s">
        <v>221</v>
      </c>
      <c r="B1" s="2" t="s">
        <v>0</v>
      </c>
      <c r="C1" s="2" t="s">
        <v>30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>
      <c r="A2" s="10" t="s">
        <v>19</v>
      </c>
      <c r="B2" s="7">
        <v>0</v>
      </c>
      <c r="C2" s="7">
        <v>0</v>
      </c>
      <c r="D2" s="7">
        <v>1</v>
      </c>
      <c r="E2" s="7">
        <v>0</v>
      </c>
      <c r="F2" s="6">
        <v>0</v>
      </c>
      <c r="G2" s="6">
        <v>0</v>
      </c>
    </row>
    <row r="3" spans="1:7">
      <c r="A3" s="10" t="s">
        <v>20</v>
      </c>
      <c r="B3" s="7">
        <v>0</v>
      </c>
      <c r="C3" s="7">
        <v>0</v>
      </c>
      <c r="D3" s="7">
        <v>0</v>
      </c>
      <c r="E3" s="7">
        <v>0</v>
      </c>
      <c r="F3" s="6">
        <v>0</v>
      </c>
      <c r="G3" s="6">
        <v>0</v>
      </c>
    </row>
    <row r="4" spans="1:7">
      <c r="A4" s="10" t="s">
        <v>21</v>
      </c>
      <c r="B4" s="7">
        <v>22</v>
      </c>
      <c r="C4" s="7">
        <v>14</v>
      </c>
      <c r="D4" s="7">
        <v>249</v>
      </c>
      <c r="E4" s="7">
        <v>165</v>
      </c>
      <c r="F4" s="6">
        <f t="shared" ref="F4:F21" si="0">(B4-C4)/C4</f>
        <v>0.5714285714285714</v>
      </c>
      <c r="G4" s="6">
        <f t="shared" ref="G4:G21" si="1">(D4-E4)/E4</f>
        <v>0.50909090909090904</v>
      </c>
    </row>
    <row r="5" spans="1:7">
      <c r="A5" s="10" t="s">
        <v>15</v>
      </c>
      <c r="B5" s="7">
        <v>0</v>
      </c>
      <c r="C5" s="7">
        <v>0</v>
      </c>
      <c r="D5" s="7">
        <v>1</v>
      </c>
      <c r="E5" s="7">
        <v>0</v>
      </c>
      <c r="F5" s="6">
        <v>0</v>
      </c>
      <c r="G5" s="6">
        <v>0</v>
      </c>
    </row>
    <row r="6" spans="1:7">
      <c r="A6" s="10" t="s">
        <v>22</v>
      </c>
      <c r="B6" s="7">
        <v>67</v>
      </c>
      <c r="C6" s="7">
        <v>44</v>
      </c>
      <c r="D6" s="7">
        <v>1175</v>
      </c>
      <c r="E6" s="7">
        <v>482</v>
      </c>
      <c r="F6" s="6">
        <f t="shared" si="0"/>
        <v>0.52272727272727271</v>
      </c>
      <c r="G6" s="6">
        <f t="shared" si="1"/>
        <v>1.4377593360995851</v>
      </c>
    </row>
    <row r="7" spans="1:7">
      <c r="A7" s="10" t="s">
        <v>23</v>
      </c>
      <c r="B7" s="7">
        <v>41</v>
      </c>
      <c r="C7" s="7">
        <v>11</v>
      </c>
      <c r="D7" s="7">
        <v>458</v>
      </c>
      <c r="E7" s="7">
        <v>206</v>
      </c>
      <c r="F7" s="6">
        <f t="shared" si="0"/>
        <v>2.7272727272727271</v>
      </c>
      <c r="G7" s="6">
        <f t="shared" si="1"/>
        <v>1.2233009708737863</v>
      </c>
    </row>
    <row r="8" spans="1:7">
      <c r="A8" s="10" t="s">
        <v>31</v>
      </c>
      <c r="B8" s="7">
        <v>21</v>
      </c>
      <c r="C8" s="7">
        <v>24</v>
      </c>
      <c r="D8" s="7">
        <v>393</v>
      </c>
      <c r="E8" s="7">
        <v>282</v>
      </c>
      <c r="F8" s="6">
        <f t="shared" si="0"/>
        <v>-0.125</v>
      </c>
      <c r="G8" s="6">
        <f t="shared" si="1"/>
        <v>0.39361702127659576</v>
      </c>
    </row>
    <row r="9" spans="1:7">
      <c r="A9" s="10" t="s">
        <v>32</v>
      </c>
      <c r="B9" s="7">
        <v>1270</v>
      </c>
      <c r="C9" s="7">
        <v>3851</v>
      </c>
      <c r="D9" s="7">
        <v>98653</v>
      </c>
      <c r="E9" s="7">
        <v>86127</v>
      </c>
      <c r="F9" s="6">
        <v>0</v>
      </c>
      <c r="G9" s="6">
        <f t="shared" si="1"/>
        <v>0.14543639044666598</v>
      </c>
    </row>
    <row r="10" spans="1:7">
      <c r="A10" s="10" t="s">
        <v>24</v>
      </c>
      <c r="B10" s="7">
        <v>0</v>
      </c>
      <c r="C10" s="7">
        <v>0</v>
      </c>
      <c r="D10" s="7">
        <v>0</v>
      </c>
      <c r="E10" s="7">
        <v>0</v>
      </c>
      <c r="F10" s="6">
        <v>0</v>
      </c>
      <c r="G10" s="6">
        <v>0</v>
      </c>
    </row>
    <row r="11" spans="1:7">
      <c r="A11" s="10" t="s">
        <v>25</v>
      </c>
      <c r="B11" s="7">
        <v>109</v>
      </c>
      <c r="C11" s="7">
        <v>49</v>
      </c>
      <c r="D11" s="7">
        <v>866</v>
      </c>
      <c r="E11" s="7">
        <v>478</v>
      </c>
      <c r="F11" s="6">
        <f t="shared" si="0"/>
        <v>1.2244897959183674</v>
      </c>
      <c r="G11" s="6">
        <f t="shared" si="1"/>
        <v>0.81171548117154813</v>
      </c>
    </row>
    <row r="12" spans="1:7">
      <c r="A12" s="10" t="s">
        <v>26</v>
      </c>
      <c r="B12" s="7">
        <v>0</v>
      </c>
      <c r="C12" s="7">
        <v>0</v>
      </c>
      <c r="D12" s="7">
        <v>0</v>
      </c>
      <c r="E12" s="7">
        <v>0</v>
      </c>
      <c r="F12" s="6">
        <v>0</v>
      </c>
      <c r="G12" s="6">
        <v>0</v>
      </c>
    </row>
    <row r="13" spans="1:7">
      <c r="A13" s="10" t="s">
        <v>27</v>
      </c>
      <c r="B13" s="7">
        <v>0</v>
      </c>
      <c r="C13" s="7">
        <v>0</v>
      </c>
      <c r="D13" s="7">
        <v>0</v>
      </c>
      <c r="E13" s="7">
        <v>0</v>
      </c>
      <c r="F13" s="6">
        <v>0</v>
      </c>
      <c r="G13" s="6">
        <v>0</v>
      </c>
    </row>
    <row r="14" spans="1:7">
      <c r="A14" s="10" t="s">
        <v>28</v>
      </c>
      <c r="B14" s="7">
        <v>18</v>
      </c>
      <c r="C14" s="7">
        <v>15</v>
      </c>
      <c r="D14" s="7">
        <v>225</v>
      </c>
      <c r="E14" s="7">
        <v>183</v>
      </c>
      <c r="F14" s="6">
        <f t="shared" si="0"/>
        <v>0.2</v>
      </c>
      <c r="G14" s="6">
        <f t="shared" si="1"/>
        <v>0.22950819672131148</v>
      </c>
    </row>
    <row r="15" spans="1:7">
      <c r="A15" s="10" t="s">
        <v>223</v>
      </c>
      <c r="B15" s="7">
        <v>0</v>
      </c>
      <c r="C15" s="7">
        <v>0</v>
      </c>
      <c r="D15" s="7">
        <v>0</v>
      </c>
      <c r="E15" s="7">
        <v>0</v>
      </c>
      <c r="F15" s="6"/>
      <c r="G15" s="6"/>
    </row>
    <row r="16" spans="1:7">
      <c r="A16" s="10"/>
      <c r="B16" s="7"/>
      <c r="C16" s="7"/>
      <c r="D16" s="7"/>
      <c r="E16" s="7"/>
      <c r="F16" s="6"/>
      <c r="G16" s="6"/>
    </row>
    <row r="17" spans="1:7">
      <c r="A17" s="2" t="s">
        <v>102</v>
      </c>
      <c r="B17" s="20">
        <f>SUM(B2:B16)</f>
        <v>1548</v>
      </c>
      <c r="C17" s="20">
        <f t="shared" ref="C17:E17" si="2">SUM(C2:C16)</f>
        <v>4008</v>
      </c>
      <c r="D17" s="20">
        <f t="shared" si="2"/>
        <v>102021</v>
      </c>
      <c r="E17" s="20">
        <f t="shared" si="2"/>
        <v>87923</v>
      </c>
      <c r="F17" s="13">
        <f t="shared" si="0"/>
        <v>-0.61377245508982037</v>
      </c>
      <c r="G17" s="13">
        <f t="shared" si="1"/>
        <v>0.16034484719584183</v>
      </c>
    </row>
    <row r="18" spans="1:7">
      <c r="A18" s="15"/>
      <c r="B18" s="7"/>
      <c r="C18" s="7"/>
      <c r="D18" s="7"/>
      <c r="E18" s="7"/>
      <c r="F18" s="6"/>
      <c r="G18" s="6"/>
    </row>
    <row r="19" spans="1:7">
      <c r="A19" s="10" t="s">
        <v>245</v>
      </c>
      <c r="B19" s="18">
        <v>3090</v>
      </c>
      <c r="C19" s="7">
        <v>27920</v>
      </c>
      <c r="D19" s="7">
        <v>176251</v>
      </c>
      <c r="E19" s="7">
        <v>143575</v>
      </c>
      <c r="F19" s="6">
        <f t="shared" si="0"/>
        <v>-0.88932664756446989</v>
      </c>
      <c r="G19" s="6">
        <f t="shared" si="1"/>
        <v>0.22758836844854605</v>
      </c>
    </row>
    <row r="20" spans="1:7">
      <c r="A20" s="15"/>
      <c r="B20" s="7"/>
      <c r="C20" s="7"/>
      <c r="D20" s="7"/>
      <c r="E20" s="7"/>
      <c r="F20" s="6"/>
      <c r="G20" s="6"/>
    </row>
    <row r="21" spans="1:7">
      <c r="A21" s="10" t="s">
        <v>29</v>
      </c>
      <c r="B21" s="18">
        <v>4900</v>
      </c>
      <c r="C21" s="7">
        <v>3795</v>
      </c>
      <c r="D21" s="7">
        <v>62735</v>
      </c>
      <c r="E21" s="7">
        <v>50692</v>
      </c>
      <c r="F21" s="6">
        <f t="shared" si="0"/>
        <v>0.29117259552042163</v>
      </c>
      <c r="G21" s="6">
        <f t="shared" si="1"/>
        <v>0.23757200347194823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opLeftCell="A4" workbookViewId="0">
      <selection activeCell="A31" sqref="A31:G39"/>
    </sheetView>
  </sheetViews>
  <sheetFormatPr defaultRowHeight="12.75"/>
  <cols>
    <col min="1" max="1" width="36" style="21" bestFit="1" customWidth="1"/>
    <col min="2" max="2" width="10.85546875" style="14" bestFit="1" customWidth="1"/>
    <col min="3" max="3" width="20.140625" style="14" bestFit="1" customWidth="1"/>
    <col min="4" max="4" width="12.28515625" style="14" customWidth="1"/>
    <col min="5" max="5" width="10.140625" style="14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 s="21" customFormat="1">
      <c r="A1" s="2" t="s">
        <v>222</v>
      </c>
      <c r="B1" s="1" t="s">
        <v>0</v>
      </c>
      <c r="C1" s="1" t="s">
        <v>30</v>
      </c>
      <c r="D1" s="1" t="s">
        <v>2</v>
      </c>
      <c r="E1" s="2" t="s">
        <v>3</v>
      </c>
      <c r="F1" s="2" t="s">
        <v>4</v>
      </c>
      <c r="G1" s="2" t="s">
        <v>5</v>
      </c>
    </row>
    <row r="2" spans="1:7">
      <c r="A2" s="10" t="s">
        <v>97</v>
      </c>
      <c r="B2" s="7">
        <v>78</v>
      </c>
      <c r="C2" s="7">
        <v>99</v>
      </c>
      <c r="D2" s="7">
        <v>1027</v>
      </c>
      <c r="E2" s="7">
        <v>1281</v>
      </c>
      <c r="F2" s="30">
        <f>(B2-C2)/C2</f>
        <v>-0.21212121212121213</v>
      </c>
      <c r="G2" s="30">
        <f>(D2-E2)/E2</f>
        <v>-0.19828259172521467</v>
      </c>
    </row>
    <row r="3" spans="1:7">
      <c r="A3" s="10" t="s">
        <v>98</v>
      </c>
      <c r="B3" s="7">
        <v>68</v>
      </c>
      <c r="C3" s="7">
        <v>75</v>
      </c>
      <c r="D3" s="7">
        <v>845</v>
      </c>
      <c r="E3" s="7">
        <v>1064</v>
      </c>
      <c r="F3" s="30">
        <f t="shared" ref="F3:F9" si="0">(B3-C3)/C3</f>
        <v>-9.3333333333333338E-2</v>
      </c>
      <c r="G3" s="30">
        <f t="shared" ref="G3:G9" si="1">(D3-E3)/E3</f>
        <v>-0.20582706766917294</v>
      </c>
    </row>
    <row r="4" spans="1:7">
      <c r="A4" s="10" t="s">
        <v>99</v>
      </c>
      <c r="B4" s="7">
        <v>37</v>
      </c>
      <c r="C4" s="7">
        <v>39</v>
      </c>
      <c r="D4" s="7">
        <v>433</v>
      </c>
      <c r="E4" s="7">
        <v>534</v>
      </c>
      <c r="F4" s="30">
        <f t="shared" si="0"/>
        <v>-5.128205128205128E-2</v>
      </c>
      <c r="G4" s="30">
        <f t="shared" si="1"/>
        <v>-0.18913857677902621</v>
      </c>
    </row>
    <row r="5" spans="1:7">
      <c r="A5" s="10" t="s">
        <v>95</v>
      </c>
      <c r="B5" s="16">
        <v>9</v>
      </c>
      <c r="C5" s="16">
        <v>11</v>
      </c>
      <c r="D5" s="16">
        <v>118</v>
      </c>
      <c r="E5" s="16">
        <v>160</v>
      </c>
      <c r="F5" s="6">
        <f t="shared" si="0"/>
        <v>-0.18181818181818182</v>
      </c>
      <c r="G5" s="6">
        <f t="shared" si="1"/>
        <v>-0.26250000000000001</v>
      </c>
    </row>
    <row r="6" spans="1:7">
      <c r="A6" s="10" t="s">
        <v>100</v>
      </c>
      <c r="B6" s="7">
        <v>9</v>
      </c>
      <c r="C6" s="7">
        <v>13</v>
      </c>
      <c r="D6" s="7">
        <v>173</v>
      </c>
      <c r="E6" s="7">
        <v>238</v>
      </c>
      <c r="F6" s="6">
        <f t="shared" si="0"/>
        <v>-0.30769230769230771</v>
      </c>
      <c r="G6" s="6">
        <f t="shared" si="1"/>
        <v>-0.27310924369747897</v>
      </c>
    </row>
    <row r="7" spans="1:7">
      <c r="A7" s="10" t="s">
        <v>101</v>
      </c>
      <c r="B7" s="7">
        <v>3</v>
      </c>
      <c r="C7" s="7">
        <v>3</v>
      </c>
      <c r="D7" s="7">
        <v>43</v>
      </c>
      <c r="E7" s="7">
        <v>40</v>
      </c>
      <c r="F7" s="31">
        <f t="shared" si="0"/>
        <v>0</v>
      </c>
      <c r="G7" s="31">
        <f t="shared" si="1"/>
        <v>7.4999999999999997E-2</v>
      </c>
    </row>
    <row r="8" spans="1:7">
      <c r="A8" s="10"/>
      <c r="B8" s="7"/>
      <c r="C8" s="7"/>
      <c r="D8" s="7"/>
      <c r="E8" s="7"/>
      <c r="F8" s="31"/>
      <c r="G8" s="31"/>
    </row>
    <row r="9" spans="1:7">
      <c r="A9" s="2" t="s">
        <v>102</v>
      </c>
      <c r="B9" s="20">
        <f>SUM(B2:B8)</f>
        <v>204</v>
      </c>
      <c r="C9" s="20">
        <f t="shared" ref="C9:E9" si="2">SUM(C2:C8)</f>
        <v>240</v>
      </c>
      <c r="D9" s="20">
        <f t="shared" si="2"/>
        <v>2639</v>
      </c>
      <c r="E9" s="20">
        <f t="shared" si="2"/>
        <v>3317</v>
      </c>
      <c r="F9" s="62">
        <f t="shared" si="0"/>
        <v>-0.15</v>
      </c>
      <c r="G9" s="62">
        <f t="shared" si="1"/>
        <v>-0.20440156768164003</v>
      </c>
    </row>
    <row r="10" spans="1:7">
      <c r="A10" s="15"/>
      <c r="B10" s="7"/>
      <c r="C10" s="7"/>
      <c r="D10" s="7"/>
      <c r="E10" s="7"/>
      <c r="F10" s="7"/>
      <c r="G10" s="7"/>
    </row>
    <row r="11" spans="1:7" s="21" customFormat="1">
      <c r="A11" s="2" t="s">
        <v>224</v>
      </c>
      <c r="B11" s="1" t="s">
        <v>0</v>
      </c>
      <c r="C11" s="1" t="s">
        <v>30</v>
      </c>
      <c r="D11" s="1" t="s">
        <v>2</v>
      </c>
      <c r="E11" s="2" t="s">
        <v>3</v>
      </c>
      <c r="F11" s="2" t="s">
        <v>4</v>
      </c>
      <c r="G11" s="2" t="s">
        <v>5</v>
      </c>
    </row>
    <row r="12" spans="1:7">
      <c r="A12" s="10" t="s">
        <v>97</v>
      </c>
      <c r="B12" s="7">
        <v>11</v>
      </c>
      <c r="C12" s="7">
        <v>23</v>
      </c>
      <c r="D12" s="7">
        <v>221</v>
      </c>
      <c r="E12" s="7">
        <v>301</v>
      </c>
      <c r="F12" s="31">
        <f>(B12-C12)/C12</f>
        <v>-0.52173913043478259</v>
      </c>
      <c r="G12" s="31">
        <f>(D12-E12)/E12</f>
        <v>-0.26578073089700999</v>
      </c>
    </row>
    <row r="13" spans="1:7">
      <c r="A13" s="10" t="s">
        <v>98</v>
      </c>
      <c r="B13" s="7">
        <v>13</v>
      </c>
      <c r="C13" s="7">
        <v>20</v>
      </c>
      <c r="D13" s="7">
        <v>227</v>
      </c>
      <c r="E13" s="7">
        <v>295</v>
      </c>
      <c r="F13" s="31">
        <f t="shared" ref="F13:F17" si="3">(B13-C13)/C13</f>
        <v>-0.35</v>
      </c>
      <c r="G13" s="31">
        <f t="shared" ref="G13:G17" si="4">(D13-E13)/E13</f>
        <v>-0.23050847457627119</v>
      </c>
    </row>
    <row r="14" spans="1:7">
      <c r="A14" s="10" t="s">
        <v>99</v>
      </c>
      <c r="B14" s="7">
        <v>11</v>
      </c>
      <c r="C14" s="7">
        <v>12</v>
      </c>
      <c r="D14" s="7">
        <v>139</v>
      </c>
      <c r="E14" s="7">
        <v>184</v>
      </c>
      <c r="F14" s="31">
        <f t="shared" si="3"/>
        <v>-8.3333333333333329E-2</v>
      </c>
      <c r="G14" s="31">
        <f t="shared" si="4"/>
        <v>-0.24456521739130435</v>
      </c>
    </row>
    <row r="15" spans="1:7">
      <c r="A15" s="10" t="s">
        <v>95</v>
      </c>
      <c r="B15" s="7">
        <v>1</v>
      </c>
      <c r="C15" s="7">
        <v>2</v>
      </c>
      <c r="D15" s="7">
        <v>28</v>
      </c>
      <c r="E15" s="7">
        <v>31</v>
      </c>
      <c r="F15" s="31">
        <f t="shared" si="3"/>
        <v>-0.5</v>
      </c>
      <c r="G15" s="31">
        <f t="shared" si="4"/>
        <v>-9.6774193548387094E-2</v>
      </c>
    </row>
    <row r="16" spans="1:7">
      <c r="A16" s="10" t="s">
        <v>100</v>
      </c>
      <c r="B16" s="7">
        <v>1</v>
      </c>
      <c r="C16" s="7">
        <v>4</v>
      </c>
      <c r="D16" s="7">
        <v>49</v>
      </c>
      <c r="E16" s="7">
        <v>70</v>
      </c>
      <c r="F16" s="31">
        <f t="shared" si="3"/>
        <v>-0.75</v>
      </c>
      <c r="G16" s="31">
        <f t="shared" si="4"/>
        <v>-0.3</v>
      </c>
    </row>
    <row r="17" spans="1:7">
      <c r="A17" s="10" t="s">
        <v>101</v>
      </c>
      <c r="B17" s="7">
        <v>0</v>
      </c>
      <c r="C17" s="7">
        <v>2</v>
      </c>
      <c r="D17" s="7">
        <v>9</v>
      </c>
      <c r="E17" s="7">
        <v>10</v>
      </c>
      <c r="F17" s="31">
        <f t="shared" si="3"/>
        <v>-1</v>
      </c>
      <c r="G17" s="31">
        <f t="shared" si="4"/>
        <v>-0.1</v>
      </c>
    </row>
    <row r="18" spans="1:7">
      <c r="A18" s="10"/>
      <c r="B18" s="7"/>
      <c r="C18" s="7"/>
      <c r="D18" s="7"/>
      <c r="E18" s="7"/>
      <c r="F18" s="6"/>
      <c r="G18" s="6"/>
    </row>
    <row r="19" spans="1:7">
      <c r="A19" s="2" t="s">
        <v>102</v>
      </c>
      <c r="B19" s="20">
        <f>SUM(B12:B18)</f>
        <v>37</v>
      </c>
      <c r="C19" s="20">
        <f t="shared" ref="C19:E19" si="5">SUM(C12:C18)</f>
        <v>63</v>
      </c>
      <c r="D19" s="20">
        <f t="shared" si="5"/>
        <v>673</v>
      </c>
      <c r="E19" s="20">
        <f t="shared" si="5"/>
        <v>891</v>
      </c>
      <c r="F19" s="13">
        <v>0</v>
      </c>
      <c r="G19" s="13">
        <f t="shared" ref="G19" si="6">(D19-E19)/E19</f>
        <v>-0.244668911335578</v>
      </c>
    </row>
    <row r="20" spans="1:7">
      <c r="A20" s="15"/>
      <c r="B20" s="7"/>
      <c r="C20" s="7"/>
      <c r="D20" s="7"/>
      <c r="E20" s="7"/>
      <c r="F20" s="7"/>
      <c r="G20" s="7"/>
    </row>
    <row r="21" spans="1:7" s="21" customFormat="1">
      <c r="A21" s="2" t="s">
        <v>219</v>
      </c>
      <c r="B21" s="1" t="s">
        <v>0</v>
      </c>
      <c r="C21" s="1" t="s">
        <v>30</v>
      </c>
      <c r="D21" s="1" t="s">
        <v>2</v>
      </c>
      <c r="E21" s="1" t="s">
        <v>3</v>
      </c>
      <c r="F21" s="2" t="s">
        <v>4</v>
      </c>
      <c r="G21" s="2" t="s">
        <v>5</v>
      </c>
    </row>
    <row r="22" spans="1:7">
      <c r="A22" s="10" t="s">
        <v>97</v>
      </c>
      <c r="B22" s="7">
        <v>59</v>
      </c>
      <c r="C22" s="7">
        <v>69</v>
      </c>
      <c r="D22" s="7">
        <v>689</v>
      </c>
      <c r="E22" s="7">
        <v>854</v>
      </c>
      <c r="F22" s="6">
        <f>(B22-C22)/C22</f>
        <v>-0.14492753623188406</v>
      </c>
      <c r="G22" s="6">
        <f>(D22-E22)/E22</f>
        <v>-0.19320843091334894</v>
      </c>
    </row>
    <row r="23" spans="1:7">
      <c r="A23" s="10" t="s">
        <v>98</v>
      </c>
      <c r="B23" s="7">
        <v>42</v>
      </c>
      <c r="C23" s="7">
        <v>46</v>
      </c>
      <c r="D23" s="7">
        <v>481</v>
      </c>
      <c r="E23" s="7">
        <v>619</v>
      </c>
      <c r="F23" s="6">
        <f t="shared" ref="F23:F27" si="7">(B23-C23)/C23</f>
        <v>-8.6956521739130432E-2</v>
      </c>
      <c r="G23" s="6">
        <f t="shared" ref="G23:G29" si="8">(D23-E23)/E23</f>
        <v>-0.22294022617124395</v>
      </c>
    </row>
    <row r="24" spans="1:7">
      <c r="A24" s="10" t="s">
        <v>99</v>
      </c>
      <c r="B24" s="7">
        <v>24</v>
      </c>
      <c r="C24" s="7">
        <v>27</v>
      </c>
      <c r="D24" s="7">
        <v>274</v>
      </c>
      <c r="E24" s="7">
        <v>334</v>
      </c>
      <c r="F24" s="6">
        <f t="shared" si="7"/>
        <v>-0.1111111111111111</v>
      </c>
      <c r="G24" s="6">
        <f t="shared" si="8"/>
        <v>-0.17964071856287425</v>
      </c>
    </row>
    <row r="25" spans="1:7">
      <c r="A25" s="10" t="s">
        <v>95</v>
      </c>
      <c r="B25" s="7">
        <v>8</v>
      </c>
      <c r="C25" s="7">
        <v>9</v>
      </c>
      <c r="D25" s="7">
        <v>75</v>
      </c>
      <c r="E25" s="7">
        <v>107</v>
      </c>
      <c r="F25" s="6">
        <f t="shared" si="7"/>
        <v>-0.1111111111111111</v>
      </c>
      <c r="G25" s="6">
        <f t="shared" si="8"/>
        <v>-0.29906542056074764</v>
      </c>
    </row>
    <row r="26" spans="1:7">
      <c r="A26" s="10" t="s">
        <v>100</v>
      </c>
      <c r="B26" s="7">
        <v>8</v>
      </c>
      <c r="C26" s="7">
        <v>9</v>
      </c>
      <c r="D26" s="7">
        <v>107</v>
      </c>
      <c r="E26" s="7">
        <v>156</v>
      </c>
      <c r="F26" s="6">
        <f t="shared" si="7"/>
        <v>-0.1111111111111111</v>
      </c>
      <c r="G26" s="6">
        <f t="shared" si="8"/>
        <v>-0.3141025641025641</v>
      </c>
    </row>
    <row r="27" spans="1:7">
      <c r="A27" s="10" t="s">
        <v>101</v>
      </c>
      <c r="B27" s="7">
        <v>2</v>
      </c>
      <c r="C27" s="7">
        <v>1</v>
      </c>
      <c r="D27" s="7">
        <v>25</v>
      </c>
      <c r="E27" s="7">
        <v>22</v>
      </c>
      <c r="F27" s="6">
        <f t="shared" si="7"/>
        <v>1</v>
      </c>
      <c r="G27" s="6">
        <f t="shared" si="8"/>
        <v>0.13636363636363635</v>
      </c>
    </row>
    <row r="28" spans="1:7">
      <c r="A28" s="10"/>
      <c r="B28" s="7"/>
      <c r="C28" s="7"/>
      <c r="D28" s="7"/>
      <c r="E28" s="7"/>
      <c r="F28" s="6"/>
      <c r="G28" s="6"/>
    </row>
    <row r="29" spans="1:7">
      <c r="A29" s="2" t="s">
        <v>102</v>
      </c>
      <c r="B29" s="20">
        <f>SUM(B22:B28)</f>
        <v>143</v>
      </c>
      <c r="C29" s="20">
        <f t="shared" ref="C29:E29" si="9">SUM(C22:C28)</f>
        <v>161</v>
      </c>
      <c r="D29" s="20">
        <f t="shared" si="9"/>
        <v>1651</v>
      </c>
      <c r="E29" s="20">
        <f t="shared" si="9"/>
        <v>2092</v>
      </c>
      <c r="F29" s="13">
        <f t="shared" ref="F29" si="10">(B29-C29)/C29</f>
        <v>-0.11180124223602485</v>
      </c>
      <c r="G29" s="13">
        <f t="shared" si="8"/>
        <v>-0.21080305927342255</v>
      </c>
    </row>
    <row r="30" spans="1:7">
      <c r="A30" s="15"/>
      <c r="B30" s="7"/>
      <c r="C30" s="7"/>
      <c r="D30" s="7"/>
      <c r="E30" s="7"/>
      <c r="F30" s="7"/>
      <c r="G30" s="7"/>
    </row>
    <row r="31" spans="1:7" s="21" customFormat="1">
      <c r="A31" s="2" t="s">
        <v>225</v>
      </c>
      <c r="B31" s="1" t="s">
        <v>0</v>
      </c>
      <c r="C31" s="1" t="s">
        <v>30</v>
      </c>
      <c r="D31" s="1" t="s">
        <v>2</v>
      </c>
      <c r="E31" s="1" t="s">
        <v>3</v>
      </c>
      <c r="F31" s="2" t="s">
        <v>4</v>
      </c>
      <c r="G31" s="2" t="s">
        <v>5</v>
      </c>
    </row>
    <row r="32" spans="1:7">
      <c r="A32" s="10" t="s">
        <v>97</v>
      </c>
      <c r="B32" s="7">
        <v>4</v>
      </c>
      <c r="C32" s="7">
        <v>5</v>
      </c>
      <c r="D32" s="7">
        <v>60</v>
      </c>
      <c r="E32" s="7">
        <v>59</v>
      </c>
      <c r="F32" s="6">
        <f>(B32-C32)/C32</f>
        <v>-0.2</v>
      </c>
      <c r="G32" s="6">
        <f>(D32-E32)/E32</f>
        <v>1.6949152542372881E-2</v>
      </c>
    </row>
    <row r="33" spans="1:7">
      <c r="A33" s="10" t="s">
        <v>98</v>
      </c>
      <c r="B33" s="7">
        <v>3</v>
      </c>
      <c r="C33" s="7">
        <v>0</v>
      </c>
      <c r="D33" s="7">
        <v>54</v>
      </c>
      <c r="E33" s="7">
        <v>58</v>
      </c>
      <c r="F33" s="6" t="e">
        <f t="shared" ref="F33:F37" si="11">(B33-C33)/C33</f>
        <v>#DIV/0!</v>
      </c>
      <c r="G33" s="30">
        <f t="shared" ref="G33:G39" si="12">(D33-E33)/E33</f>
        <v>-6.8965517241379309E-2</v>
      </c>
    </row>
    <row r="34" spans="1:7">
      <c r="A34" s="10" t="s">
        <v>99</v>
      </c>
      <c r="B34" s="7">
        <v>2</v>
      </c>
      <c r="C34" s="7">
        <v>0</v>
      </c>
      <c r="D34" s="7">
        <v>17</v>
      </c>
      <c r="E34" s="7">
        <v>16</v>
      </c>
      <c r="F34" s="6" t="e">
        <f t="shared" si="11"/>
        <v>#DIV/0!</v>
      </c>
      <c r="G34" s="6">
        <f t="shared" si="12"/>
        <v>6.25E-2</v>
      </c>
    </row>
    <row r="35" spans="1:7">
      <c r="A35" s="10" t="s">
        <v>95</v>
      </c>
      <c r="B35" s="7">
        <v>0</v>
      </c>
      <c r="C35" s="7">
        <v>0</v>
      </c>
      <c r="D35" s="7">
        <v>16</v>
      </c>
      <c r="E35" s="7">
        <v>22</v>
      </c>
      <c r="F35" s="6" t="e">
        <f t="shared" si="11"/>
        <v>#DIV/0!</v>
      </c>
      <c r="G35" s="6">
        <f t="shared" si="12"/>
        <v>-0.27272727272727271</v>
      </c>
    </row>
    <row r="36" spans="1:7">
      <c r="A36" s="10" t="s">
        <v>100</v>
      </c>
      <c r="B36" s="7">
        <v>0</v>
      </c>
      <c r="C36" s="7">
        <v>0</v>
      </c>
      <c r="D36" s="7">
        <v>10</v>
      </c>
      <c r="E36" s="7">
        <v>12</v>
      </c>
      <c r="F36" s="6" t="e">
        <f t="shared" si="11"/>
        <v>#DIV/0!</v>
      </c>
      <c r="G36" s="6">
        <f t="shared" si="12"/>
        <v>-0.16666666666666666</v>
      </c>
    </row>
    <row r="37" spans="1:7">
      <c r="A37" s="10" t="s">
        <v>101</v>
      </c>
      <c r="B37" s="7">
        <v>1</v>
      </c>
      <c r="C37" s="7">
        <v>0</v>
      </c>
      <c r="D37" s="7">
        <v>9</v>
      </c>
      <c r="E37" s="7">
        <v>8</v>
      </c>
      <c r="F37" s="6" t="e">
        <f t="shared" si="11"/>
        <v>#DIV/0!</v>
      </c>
      <c r="G37" s="6">
        <f t="shared" si="12"/>
        <v>0.125</v>
      </c>
    </row>
    <row r="38" spans="1:7">
      <c r="A38" s="10"/>
      <c r="B38" s="7"/>
      <c r="C38" s="7"/>
      <c r="D38" s="7"/>
      <c r="E38" s="7"/>
      <c r="F38" s="6"/>
      <c r="G38" s="6"/>
    </row>
    <row r="39" spans="1:7">
      <c r="A39" s="2" t="s">
        <v>102</v>
      </c>
      <c r="B39" s="20">
        <f>SUM(B32:B38)</f>
        <v>10</v>
      </c>
      <c r="C39" s="20">
        <f t="shared" ref="C39:E39" si="13">SUM(C32:C38)</f>
        <v>5</v>
      </c>
      <c r="D39" s="20">
        <f t="shared" si="13"/>
        <v>166</v>
      </c>
      <c r="E39" s="20">
        <f t="shared" si="13"/>
        <v>175</v>
      </c>
      <c r="F39" s="13">
        <f t="shared" ref="F39" si="14">(B39-C39)/C39</f>
        <v>1</v>
      </c>
      <c r="G39" s="13">
        <f t="shared" si="12"/>
        <v>-5.1428571428571428E-2</v>
      </c>
    </row>
    <row r="40" spans="1:7">
      <c r="A40" s="52"/>
      <c r="B40" s="53"/>
      <c r="C40" s="53"/>
      <c r="D40" s="53"/>
      <c r="E40" s="53"/>
      <c r="F40" s="63"/>
      <c r="G40" s="63"/>
    </row>
    <row r="41" spans="1:7">
      <c r="A41" s="53"/>
      <c r="B41" s="53"/>
      <c r="C41" s="53"/>
      <c r="D41" s="53"/>
      <c r="E41" s="53"/>
      <c r="F41" s="53"/>
      <c r="G41" s="53"/>
    </row>
    <row r="42" spans="1:7">
      <c r="A42" s="52"/>
      <c r="B42" s="53"/>
      <c r="C42" s="53"/>
      <c r="D42" s="53"/>
      <c r="E42" s="53"/>
      <c r="F42" s="53"/>
      <c r="G42" s="53"/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F33" sqref="F33:F34"/>
    </sheetView>
  </sheetViews>
  <sheetFormatPr defaultRowHeight="12.75"/>
  <cols>
    <col min="1" max="1" width="25.5703125" style="21" bestFit="1" customWidth="1"/>
    <col min="2" max="2" width="13.5703125" style="14" customWidth="1"/>
    <col min="3" max="3" width="20.140625" style="14" bestFit="1" customWidth="1"/>
    <col min="4" max="4" width="8.140625" style="14" bestFit="1" customWidth="1"/>
    <col min="5" max="5" width="8.85546875" style="14" bestFit="1" customWidth="1"/>
    <col min="6" max="6" width="17.28515625" style="14" bestFit="1" customWidth="1"/>
    <col min="7" max="7" width="12.140625" style="14" bestFit="1" customWidth="1"/>
    <col min="8" max="16384" width="9.140625" style="14"/>
  </cols>
  <sheetData>
    <row r="1" spans="1:7">
      <c r="A1" s="10" t="s">
        <v>237</v>
      </c>
      <c r="B1" s="9" t="s">
        <v>0</v>
      </c>
      <c r="C1" s="9" t="s">
        <v>30</v>
      </c>
      <c r="D1" s="9" t="s">
        <v>2</v>
      </c>
      <c r="E1" s="9" t="s">
        <v>3</v>
      </c>
      <c r="F1" s="9" t="s">
        <v>4</v>
      </c>
      <c r="G1" s="9" t="s">
        <v>5</v>
      </c>
    </row>
    <row r="2" spans="1:7" s="21" customFormat="1">
      <c r="A2" s="9" t="s">
        <v>41</v>
      </c>
      <c r="B2" s="16">
        <v>829</v>
      </c>
      <c r="C2" s="16">
        <v>638</v>
      </c>
      <c r="D2" s="16">
        <v>8113</v>
      </c>
      <c r="E2" s="16">
        <v>7919</v>
      </c>
      <c r="F2" s="68">
        <f>(B2-C2)/C2</f>
        <v>0.29937304075235111</v>
      </c>
      <c r="G2" s="68">
        <f>(D2-E2)/E2</f>
        <v>2.4498042682156839E-2</v>
      </c>
    </row>
    <row r="3" spans="1:7">
      <c r="A3" s="9" t="s">
        <v>42</v>
      </c>
      <c r="B3" s="16">
        <v>0</v>
      </c>
      <c r="C3" s="16">
        <v>0</v>
      </c>
      <c r="D3" s="16">
        <v>8</v>
      </c>
      <c r="E3" s="16">
        <v>8</v>
      </c>
      <c r="F3" s="68"/>
      <c r="G3" s="68">
        <f t="shared" ref="G3:G13" si="0">(D3-E3)/E3</f>
        <v>0</v>
      </c>
    </row>
    <row r="4" spans="1:7">
      <c r="A4" s="9"/>
      <c r="B4" s="16"/>
      <c r="C4" s="16"/>
      <c r="D4" s="16"/>
      <c r="E4" s="16"/>
      <c r="F4" s="68"/>
      <c r="G4" s="68"/>
    </row>
    <row r="5" spans="1:7">
      <c r="A5" s="1" t="s">
        <v>241</v>
      </c>
      <c r="B5" s="20">
        <f>SUM(B2:B3)</f>
        <v>829</v>
      </c>
      <c r="C5" s="20">
        <f t="shared" ref="C5:E5" si="1">SUM(C2:C3)</f>
        <v>638</v>
      </c>
      <c r="D5" s="20">
        <f t="shared" si="1"/>
        <v>8121</v>
      </c>
      <c r="E5" s="20">
        <f t="shared" si="1"/>
        <v>7927</v>
      </c>
      <c r="F5" s="57">
        <f t="shared" ref="F3:F5" si="2">(B5-C5)/C5</f>
        <v>0.29937304075235111</v>
      </c>
      <c r="G5" s="57">
        <f t="shared" si="0"/>
        <v>2.4473319036205372E-2</v>
      </c>
    </row>
    <row r="6" spans="1:7">
      <c r="A6" s="11"/>
      <c r="B6" s="16"/>
      <c r="C6" s="16"/>
      <c r="D6" s="16"/>
      <c r="E6" s="16"/>
      <c r="F6" s="68"/>
      <c r="G6" s="68"/>
    </row>
    <row r="7" spans="1:7">
      <c r="A7" s="9" t="s">
        <v>231</v>
      </c>
      <c r="B7" s="9" t="s">
        <v>0</v>
      </c>
      <c r="C7" s="9" t="s">
        <v>30</v>
      </c>
      <c r="D7" s="9" t="s">
        <v>2</v>
      </c>
      <c r="E7" s="9" t="s">
        <v>3</v>
      </c>
      <c r="F7" s="9" t="s">
        <v>4</v>
      </c>
      <c r="G7" s="9" t="s">
        <v>5</v>
      </c>
    </row>
    <row r="8" spans="1:7">
      <c r="A8" s="9" t="s">
        <v>140</v>
      </c>
      <c r="B8" s="16">
        <v>408</v>
      </c>
      <c r="C8" s="16">
        <v>613</v>
      </c>
      <c r="D8" s="16">
        <v>5814</v>
      </c>
      <c r="E8" s="16">
        <v>5526</v>
      </c>
      <c r="F8" s="68">
        <f t="shared" ref="F8:F13" si="3">(B8-C8)/C8</f>
        <v>-0.33442088091353994</v>
      </c>
      <c r="G8" s="68">
        <f t="shared" si="0"/>
        <v>5.2117263843648211E-2</v>
      </c>
    </row>
    <row r="9" spans="1:7">
      <c r="A9" s="9" t="s">
        <v>141</v>
      </c>
      <c r="B9" s="16">
        <v>4</v>
      </c>
      <c r="C9" s="16">
        <v>0</v>
      </c>
      <c r="D9" s="16">
        <v>40</v>
      </c>
      <c r="E9" s="16">
        <v>21</v>
      </c>
      <c r="F9" s="68"/>
      <c r="G9" s="68">
        <f t="shared" si="0"/>
        <v>0.90476190476190477</v>
      </c>
    </row>
    <row r="10" spans="1:7" s="21" customFormat="1">
      <c r="A10" s="9" t="s">
        <v>21</v>
      </c>
      <c r="B10" s="16">
        <v>4</v>
      </c>
      <c r="C10" s="16">
        <v>0</v>
      </c>
      <c r="D10" s="16">
        <v>4</v>
      </c>
      <c r="E10" s="16">
        <v>0</v>
      </c>
      <c r="F10" s="68"/>
      <c r="G10" s="68"/>
    </row>
    <row r="11" spans="1:7">
      <c r="A11" s="9" t="s">
        <v>146</v>
      </c>
      <c r="B11" s="16">
        <v>0</v>
      </c>
      <c r="C11" s="16">
        <v>0</v>
      </c>
      <c r="D11" s="16">
        <v>4</v>
      </c>
      <c r="E11" s="16">
        <v>71</v>
      </c>
      <c r="F11" s="68"/>
      <c r="G11" s="68">
        <f t="shared" si="0"/>
        <v>-0.94366197183098588</v>
      </c>
    </row>
    <row r="12" spans="1:7">
      <c r="A12" s="9" t="s">
        <v>147</v>
      </c>
      <c r="B12" s="16">
        <v>0</v>
      </c>
      <c r="C12" s="16">
        <v>0</v>
      </c>
      <c r="D12" s="16">
        <v>0</v>
      </c>
      <c r="E12" s="16">
        <v>0</v>
      </c>
      <c r="F12" s="68"/>
      <c r="G12" s="68"/>
    </row>
    <row r="13" spans="1:7">
      <c r="A13" s="9" t="s">
        <v>26</v>
      </c>
      <c r="B13" s="16">
        <v>0</v>
      </c>
      <c r="C13" s="16">
        <v>0</v>
      </c>
      <c r="D13" s="16">
        <v>0</v>
      </c>
      <c r="E13" s="16">
        <v>0</v>
      </c>
      <c r="F13" s="68"/>
      <c r="G13" s="68"/>
    </row>
    <row r="14" spans="1:7">
      <c r="A14" s="11"/>
      <c r="B14" s="16"/>
      <c r="C14" s="16"/>
      <c r="D14" s="16"/>
      <c r="E14" s="16"/>
      <c r="F14" s="68"/>
      <c r="G14" s="68"/>
    </row>
    <row r="15" spans="1:7">
      <c r="A15" s="10" t="s">
        <v>232</v>
      </c>
      <c r="B15" s="9" t="s">
        <v>0</v>
      </c>
      <c r="C15" s="9" t="s">
        <v>30</v>
      </c>
      <c r="D15" s="9" t="s">
        <v>2</v>
      </c>
      <c r="E15" s="9" t="s">
        <v>3</v>
      </c>
      <c r="F15" s="9" t="s">
        <v>4</v>
      </c>
      <c r="G15" s="9" t="s">
        <v>5</v>
      </c>
    </row>
    <row r="16" spans="1:7">
      <c r="A16" s="9" t="s">
        <v>43</v>
      </c>
      <c r="B16" s="16">
        <v>173.67</v>
      </c>
      <c r="C16" s="16">
        <v>81.17</v>
      </c>
      <c r="D16" s="16">
        <v>1997.38</v>
      </c>
      <c r="E16" s="16">
        <v>2041.17</v>
      </c>
      <c r="F16" s="68">
        <f>(B16-C16)/C16</f>
        <v>1.1395835899963038</v>
      </c>
      <c r="G16" s="68">
        <f>(D16-E16)/E16</f>
        <v>-2.1453382128877048E-2</v>
      </c>
    </row>
    <row r="17" spans="1:7" s="21" customFormat="1">
      <c r="A17" s="9" t="s">
        <v>44</v>
      </c>
      <c r="B17" s="16">
        <v>148.16999999999999</v>
      </c>
      <c r="C17" s="16">
        <v>77</v>
      </c>
      <c r="D17" s="16">
        <v>1190.51</v>
      </c>
      <c r="E17" s="16">
        <v>970</v>
      </c>
      <c r="F17" s="68">
        <f t="shared" ref="F17:F24" si="4">(B17-C17)/C17</f>
        <v>0.92428571428571416</v>
      </c>
      <c r="G17" s="68">
        <f t="shared" ref="G17:G24" si="5">(D17-E17)/E17</f>
        <v>0.22732989690721647</v>
      </c>
    </row>
    <row r="18" spans="1:7">
      <c r="A18" s="9" t="s">
        <v>45</v>
      </c>
      <c r="B18" s="16">
        <v>15.25</v>
      </c>
      <c r="C18" s="16">
        <v>91.17</v>
      </c>
      <c r="D18" s="16">
        <v>872.42</v>
      </c>
      <c r="E18" s="16">
        <v>1234.99</v>
      </c>
      <c r="F18" s="68">
        <f t="shared" si="4"/>
        <v>-0.83273006471427002</v>
      </c>
      <c r="G18" s="68">
        <f t="shared" si="5"/>
        <v>-0.29358132454513808</v>
      </c>
    </row>
    <row r="19" spans="1:7">
      <c r="A19" s="11"/>
      <c r="B19" s="16"/>
      <c r="C19" s="16"/>
      <c r="D19" s="16"/>
      <c r="E19" s="16"/>
      <c r="F19" s="68"/>
      <c r="G19" s="68"/>
    </row>
    <row r="20" spans="1:7">
      <c r="A20" s="9" t="s">
        <v>142</v>
      </c>
      <c r="B20" s="9" t="s">
        <v>0</v>
      </c>
      <c r="C20" s="9" t="s">
        <v>30</v>
      </c>
      <c r="D20" s="9" t="s">
        <v>2</v>
      </c>
      <c r="E20" s="9" t="s">
        <v>3</v>
      </c>
      <c r="F20" s="9" t="s">
        <v>4</v>
      </c>
      <c r="G20" s="9" t="s">
        <v>5</v>
      </c>
    </row>
    <row r="21" spans="1:7">
      <c r="A21" s="9" t="s">
        <v>239</v>
      </c>
      <c r="B21" s="16">
        <v>538</v>
      </c>
      <c r="C21" s="16">
        <v>508.5</v>
      </c>
      <c r="D21" s="16">
        <v>6538.5</v>
      </c>
      <c r="E21" s="16">
        <v>7128.5</v>
      </c>
      <c r="F21" s="68">
        <f t="shared" si="4"/>
        <v>5.801376597836775E-2</v>
      </c>
      <c r="G21" s="68">
        <f t="shared" si="5"/>
        <v>-8.2766360384372586E-2</v>
      </c>
    </row>
    <row r="22" spans="1:7" s="21" customFormat="1">
      <c r="A22" s="9" t="s">
        <v>240</v>
      </c>
      <c r="B22" s="16">
        <v>9.5</v>
      </c>
      <c r="C22" s="16">
        <v>15.5</v>
      </c>
      <c r="D22" s="16">
        <v>46.5</v>
      </c>
      <c r="E22" s="16">
        <v>206.58</v>
      </c>
      <c r="F22" s="68">
        <f t="shared" si="4"/>
        <v>-0.38709677419354838</v>
      </c>
      <c r="G22" s="68">
        <f t="shared" si="5"/>
        <v>-0.7749056055765321</v>
      </c>
    </row>
    <row r="23" spans="1:7" s="21" customFormat="1">
      <c r="A23" s="10"/>
      <c r="B23" s="16"/>
      <c r="C23" s="16"/>
      <c r="D23" s="16"/>
      <c r="E23" s="16"/>
      <c r="F23" s="68"/>
      <c r="G23" s="68"/>
    </row>
    <row r="24" spans="1:7">
      <c r="A24" s="1" t="s">
        <v>238</v>
      </c>
      <c r="B24" s="20">
        <f>SUM(B21:B22)</f>
        <v>547.5</v>
      </c>
      <c r="C24" s="20">
        <f t="shared" ref="C24:E24" si="6">SUM(C21:C22)</f>
        <v>524</v>
      </c>
      <c r="D24" s="20">
        <f t="shared" si="6"/>
        <v>6585</v>
      </c>
      <c r="E24" s="20">
        <f t="shared" si="6"/>
        <v>7335.08</v>
      </c>
      <c r="F24" s="57">
        <f t="shared" si="4"/>
        <v>4.4847328244274808E-2</v>
      </c>
      <c r="G24" s="57">
        <f t="shared" si="5"/>
        <v>-0.10225928006238513</v>
      </c>
    </row>
    <row r="25" spans="1:7">
      <c r="A25" s="11"/>
      <c r="B25" s="16"/>
      <c r="C25" s="16"/>
      <c r="D25" s="16"/>
      <c r="E25" s="16"/>
      <c r="F25" s="68"/>
      <c r="G25" s="68"/>
    </row>
    <row r="26" spans="1:7" s="21" customFormat="1">
      <c r="A26" s="9" t="s">
        <v>242</v>
      </c>
      <c r="B26" s="9" t="s">
        <v>0</v>
      </c>
      <c r="C26" s="9" t="s">
        <v>30</v>
      </c>
      <c r="D26" s="9" t="s">
        <v>2</v>
      </c>
      <c r="E26" s="9" t="s">
        <v>3</v>
      </c>
      <c r="F26" s="9" t="s">
        <v>4</v>
      </c>
      <c r="G26" s="9" t="s">
        <v>5</v>
      </c>
    </row>
    <row r="27" spans="1:7" s="21" customFormat="1">
      <c r="A27" s="1" t="s">
        <v>46</v>
      </c>
      <c r="B27" s="15">
        <v>2549</v>
      </c>
      <c r="C27" s="15">
        <v>524</v>
      </c>
      <c r="D27" s="15">
        <v>57191</v>
      </c>
      <c r="E27" s="15">
        <v>30185</v>
      </c>
      <c r="F27" s="69">
        <f>(B27-C27)/C27</f>
        <v>3.864503816793893</v>
      </c>
      <c r="G27" s="69">
        <f>(D27-E27)/E27</f>
        <v>0.89468278946496604</v>
      </c>
    </row>
    <row r="28" spans="1:7" s="21" customFormat="1">
      <c r="A28" s="11"/>
      <c r="B28" s="16"/>
      <c r="C28" s="16"/>
      <c r="D28" s="16"/>
      <c r="E28" s="16"/>
      <c r="F28" s="68"/>
      <c r="G28" s="68"/>
    </row>
    <row r="29" spans="1:7">
      <c r="A29" s="10" t="s">
        <v>148</v>
      </c>
      <c r="B29" s="9" t="s">
        <v>0</v>
      </c>
      <c r="C29" s="9" t="s">
        <v>30</v>
      </c>
      <c r="D29" s="9" t="s">
        <v>2</v>
      </c>
      <c r="E29" s="9" t="s">
        <v>3</v>
      </c>
      <c r="F29" s="9" t="s">
        <v>4</v>
      </c>
      <c r="G29" s="9" t="s">
        <v>5</v>
      </c>
    </row>
    <row r="30" spans="1:7">
      <c r="A30" s="9" t="s">
        <v>149</v>
      </c>
      <c r="B30" s="16">
        <v>0</v>
      </c>
      <c r="C30" s="16">
        <v>1</v>
      </c>
      <c r="D30" s="16">
        <v>1</v>
      </c>
      <c r="E30" s="16">
        <v>13</v>
      </c>
      <c r="F30" s="68">
        <f>(B30-C30)/C30</f>
        <v>-1</v>
      </c>
      <c r="G30" s="68">
        <f>(D30-E30)/E30</f>
        <v>-0.92307692307692313</v>
      </c>
    </row>
    <row r="31" spans="1:7">
      <c r="A31" s="9" t="s">
        <v>150</v>
      </c>
      <c r="B31" s="16">
        <v>0</v>
      </c>
      <c r="C31" s="16">
        <v>0</v>
      </c>
      <c r="D31" s="16">
        <v>0</v>
      </c>
      <c r="E31" s="16">
        <v>2</v>
      </c>
      <c r="F31" s="68"/>
      <c r="G31" s="68">
        <f t="shared" ref="G31:G34" si="7">(D31-E31)/E31</f>
        <v>-1</v>
      </c>
    </row>
    <row r="32" spans="1:7">
      <c r="A32" s="9" t="s">
        <v>21</v>
      </c>
      <c r="B32" s="16">
        <v>21</v>
      </c>
      <c r="C32" s="16">
        <v>58</v>
      </c>
      <c r="D32" s="16">
        <v>1300</v>
      </c>
      <c r="E32" s="16">
        <v>1037</v>
      </c>
      <c r="F32" s="68">
        <f t="shared" ref="F31:F34" si="8">(B32-C32)/C32</f>
        <v>-0.63793103448275867</v>
      </c>
      <c r="G32" s="68">
        <f t="shared" si="7"/>
        <v>0.25361620057859208</v>
      </c>
    </row>
    <row r="33" spans="1:7">
      <c r="A33" s="9" t="s">
        <v>23</v>
      </c>
      <c r="B33" s="16">
        <v>0</v>
      </c>
      <c r="C33" s="16">
        <v>0</v>
      </c>
      <c r="D33" s="16">
        <v>1</v>
      </c>
      <c r="E33" s="16">
        <v>1</v>
      </c>
      <c r="F33" s="68"/>
      <c r="G33" s="68">
        <f t="shared" si="7"/>
        <v>0</v>
      </c>
    </row>
    <row r="34" spans="1:7">
      <c r="A34" s="9" t="s">
        <v>31</v>
      </c>
      <c r="B34" s="16">
        <v>0</v>
      </c>
      <c r="C34" s="16">
        <v>0</v>
      </c>
      <c r="D34" s="16">
        <v>0</v>
      </c>
      <c r="E34" s="16">
        <v>2</v>
      </c>
      <c r="F34" s="68"/>
      <c r="G34" s="68">
        <f t="shared" si="7"/>
        <v>-1</v>
      </c>
    </row>
    <row r="35" spans="1:7">
      <c r="A35" s="9"/>
      <c r="B35" s="16"/>
      <c r="C35" s="16"/>
      <c r="D35" s="16"/>
      <c r="E35" s="16"/>
      <c r="F35" s="68"/>
      <c r="G35" s="68"/>
    </row>
    <row r="36" spans="1:7">
      <c r="A36" s="9" t="s">
        <v>142</v>
      </c>
      <c r="B36" s="16">
        <v>69</v>
      </c>
      <c r="C36" s="16">
        <v>69.5</v>
      </c>
      <c r="D36" s="16">
        <v>2260.25</v>
      </c>
      <c r="E36" s="16">
        <v>1156</v>
      </c>
      <c r="F36" s="68">
        <f>(B36-C36)/C36</f>
        <v>-7.1942446043165471E-3</v>
      </c>
      <c r="G36" s="68">
        <f>(D36-E36)/E36</f>
        <v>0.95523356401384085</v>
      </c>
    </row>
    <row r="37" spans="1:7">
      <c r="A37" s="9" t="s">
        <v>176</v>
      </c>
      <c r="B37" s="16">
        <v>433</v>
      </c>
      <c r="C37" s="16">
        <v>561</v>
      </c>
      <c r="D37" s="16">
        <v>8155.5</v>
      </c>
      <c r="E37" s="16">
        <v>10153</v>
      </c>
      <c r="F37" s="68">
        <f>(B37-C37)/C37</f>
        <v>-0.22816399286987521</v>
      </c>
      <c r="G37" s="68">
        <f>(D37-E37)/E37</f>
        <v>-0.19673987983847138</v>
      </c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topLeftCell="A28" workbookViewId="0">
      <selection activeCell="A44" sqref="A44:G61"/>
    </sheetView>
  </sheetViews>
  <sheetFormatPr defaultRowHeight="12.75"/>
  <cols>
    <col min="1" max="1" width="47.7109375" style="21" bestFit="1" customWidth="1"/>
    <col min="2" max="2" width="11.28515625" style="14" bestFit="1" customWidth="1"/>
    <col min="3" max="3" width="20.140625" style="14" bestFit="1" customWidth="1"/>
    <col min="4" max="4" width="8.5703125" style="14" customWidth="1"/>
    <col min="5" max="5" width="11.140625" style="14" bestFit="1" customWidth="1"/>
    <col min="6" max="6" width="17.28515625" style="61" bestFit="1" customWidth="1"/>
    <col min="7" max="7" width="12.140625" style="61" bestFit="1" customWidth="1"/>
    <col min="8" max="16384" width="9.140625" style="14"/>
  </cols>
  <sheetData>
    <row r="1" spans="1:7" s="21" customFormat="1">
      <c r="A1" s="1" t="s">
        <v>71</v>
      </c>
      <c r="B1" s="2" t="s">
        <v>0</v>
      </c>
      <c r="C1" s="2" t="s">
        <v>30</v>
      </c>
      <c r="D1" s="2" t="s">
        <v>2</v>
      </c>
      <c r="E1" s="2" t="s">
        <v>3</v>
      </c>
      <c r="F1" s="59" t="s">
        <v>4</v>
      </c>
      <c r="G1" s="59" t="s">
        <v>5</v>
      </c>
    </row>
    <row r="2" spans="1:7">
      <c r="A2" s="10" t="s">
        <v>47</v>
      </c>
      <c r="B2" s="7">
        <v>17</v>
      </c>
      <c r="C2" s="7">
        <v>19</v>
      </c>
      <c r="D2" s="7">
        <v>342</v>
      </c>
      <c r="E2" s="7">
        <v>251</v>
      </c>
      <c r="F2" s="6">
        <f>(B2-C2)/C2</f>
        <v>-0.10526315789473684</v>
      </c>
      <c r="G2" s="6">
        <f>(D2-E2)/E2</f>
        <v>0.36254980079681276</v>
      </c>
    </row>
    <row r="3" spans="1:7">
      <c r="A3" s="10" t="s">
        <v>48</v>
      </c>
      <c r="B3" s="7">
        <v>24</v>
      </c>
      <c r="C3" s="7">
        <v>22</v>
      </c>
      <c r="D3" s="7">
        <v>310</v>
      </c>
      <c r="E3" s="7">
        <v>206</v>
      </c>
      <c r="F3" s="6">
        <f t="shared" ref="F3:F5" si="0">(B3-C3)/C3</f>
        <v>9.0909090909090912E-2</v>
      </c>
      <c r="G3" s="6">
        <f>(D3-E3)/E3</f>
        <v>0.50485436893203883</v>
      </c>
    </row>
    <row r="4" spans="1:7">
      <c r="A4" s="2"/>
      <c r="B4" s="7"/>
      <c r="C4" s="7"/>
      <c r="D4" s="7"/>
      <c r="E4" s="7"/>
      <c r="F4" s="6"/>
      <c r="G4" s="6"/>
    </row>
    <row r="5" spans="1:7">
      <c r="A5" s="2" t="s">
        <v>102</v>
      </c>
      <c r="B5" s="20">
        <f>SUM(B2:B4)</f>
        <v>41</v>
      </c>
      <c r="C5" s="20">
        <f t="shared" ref="C5:E5" si="1">SUM(C2:C4)</f>
        <v>41</v>
      </c>
      <c r="D5" s="20">
        <f t="shared" si="1"/>
        <v>652</v>
      </c>
      <c r="E5" s="20">
        <f t="shared" si="1"/>
        <v>457</v>
      </c>
      <c r="F5" s="13">
        <f t="shared" si="0"/>
        <v>0</v>
      </c>
      <c r="G5" s="13">
        <f>(D5-E5)/E5</f>
        <v>0.42669584245076586</v>
      </c>
    </row>
    <row r="6" spans="1:7">
      <c r="A6" s="20"/>
      <c r="B6" s="7"/>
      <c r="C6" s="7"/>
      <c r="D6" s="7"/>
      <c r="E6" s="7"/>
      <c r="F6" s="6"/>
      <c r="G6" s="6"/>
    </row>
    <row r="7" spans="1:7" s="21" customFormat="1">
      <c r="A7" s="2" t="s">
        <v>49</v>
      </c>
      <c r="B7" s="2" t="s">
        <v>0</v>
      </c>
      <c r="C7" s="2" t="s">
        <v>30</v>
      </c>
      <c r="D7" s="2" t="s">
        <v>2</v>
      </c>
      <c r="E7" s="2" t="s">
        <v>3</v>
      </c>
      <c r="F7" s="59" t="s">
        <v>4</v>
      </c>
      <c r="G7" s="59" t="s">
        <v>5</v>
      </c>
    </row>
    <row r="8" spans="1:7">
      <c r="A8" s="10" t="s">
        <v>47</v>
      </c>
      <c r="B8" s="7">
        <v>18</v>
      </c>
      <c r="C8" s="7">
        <v>32</v>
      </c>
      <c r="D8" s="7">
        <v>361</v>
      </c>
      <c r="E8" s="7">
        <v>261</v>
      </c>
      <c r="F8" s="6">
        <f>(B8-C8)/C8</f>
        <v>-0.4375</v>
      </c>
      <c r="G8" s="6">
        <f>(D8-E8)/E8</f>
        <v>0.38314176245210729</v>
      </c>
    </row>
    <row r="9" spans="1:7">
      <c r="A9" s="10" t="s">
        <v>48</v>
      </c>
      <c r="B9" s="7">
        <v>0</v>
      </c>
      <c r="C9" s="7">
        <v>0</v>
      </c>
      <c r="D9" s="7"/>
      <c r="E9" s="7">
        <v>0</v>
      </c>
      <c r="F9" s="6">
        <v>0</v>
      </c>
      <c r="G9" s="6">
        <v>0</v>
      </c>
    </row>
    <row r="10" spans="1:7">
      <c r="A10" s="2"/>
      <c r="B10" s="7"/>
      <c r="C10" s="7"/>
      <c r="D10" s="7"/>
      <c r="E10" s="7"/>
      <c r="F10" s="6"/>
      <c r="G10" s="6"/>
    </row>
    <row r="11" spans="1:7">
      <c r="A11" s="2" t="s">
        <v>102</v>
      </c>
      <c r="B11" s="20">
        <f>SUM(B8:B10)</f>
        <v>18</v>
      </c>
      <c r="C11" s="20">
        <f t="shared" ref="C11:E11" si="2">SUM(C8:C10)</f>
        <v>32</v>
      </c>
      <c r="D11" s="20">
        <f t="shared" si="2"/>
        <v>361</v>
      </c>
      <c r="E11" s="20">
        <f t="shared" si="2"/>
        <v>261</v>
      </c>
      <c r="F11" s="13">
        <f t="shared" ref="F11" si="3">(B11-C11)/C11</f>
        <v>-0.4375</v>
      </c>
      <c r="G11" s="13">
        <f t="shared" ref="G11" si="4">(D11-E11)/E11</f>
        <v>0.38314176245210729</v>
      </c>
    </row>
    <row r="12" spans="1:7">
      <c r="A12" s="20"/>
      <c r="B12" s="7"/>
      <c r="C12" s="7"/>
      <c r="D12" s="7"/>
      <c r="E12" s="7"/>
      <c r="F12" s="6"/>
      <c r="G12" s="6"/>
    </row>
    <row r="13" spans="1:7" s="21" customFormat="1">
      <c r="A13" s="2" t="s">
        <v>50</v>
      </c>
      <c r="B13" s="2" t="s">
        <v>0</v>
      </c>
      <c r="C13" s="2" t="s">
        <v>30</v>
      </c>
      <c r="D13" s="2" t="s">
        <v>2</v>
      </c>
      <c r="E13" s="2" t="s">
        <v>3</v>
      </c>
      <c r="F13" s="59" t="s">
        <v>4</v>
      </c>
      <c r="G13" s="59" t="s">
        <v>5</v>
      </c>
    </row>
    <row r="14" spans="1:7">
      <c r="A14" s="10" t="s">
        <v>47</v>
      </c>
      <c r="B14" s="7">
        <v>0</v>
      </c>
      <c r="C14" s="7">
        <v>3</v>
      </c>
      <c r="D14" s="7">
        <v>17</v>
      </c>
      <c r="E14" s="7">
        <v>6</v>
      </c>
      <c r="F14" s="6">
        <v>0</v>
      </c>
      <c r="G14" s="6">
        <f>(D14-E14)/E14</f>
        <v>1.8333333333333333</v>
      </c>
    </row>
    <row r="15" spans="1:7">
      <c r="A15" s="10" t="s">
        <v>48</v>
      </c>
      <c r="B15" s="7">
        <v>0</v>
      </c>
      <c r="C15" s="7">
        <v>0</v>
      </c>
      <c r="D15" s="7">
        <v>0</v>
      </c>
      <c r="E15" s="7">
        <v>0</v>
      </c>
      <c r="F15" s="6">
        <v>0</v>
      </c>
      <c r="G15" s="6">
        <v>0</v>
      </c>
    </row>
    <row r="16" spans="1:7">
      <c r="A16" s="10"/>
      <c r="B16" s="7"/>
      <c r="C16" s="7"/>
      <c r="D16" s="7"/>
      <c r="E16" s="7"/>
      <c r="F16" s="6"/>
      <c r="G16" s="6"/>
    </row>
    <row r="17" spans="1:7">
      <c r="A17" s="2" t="s">
        <v>102</v>
      </c>
      <c r="B17" s="20">
        <f>SUM(B14:B16)</f>
        <v>0</v>
      </c>
      <c r="C17" s="20">
        <f t="shared" ref="C17:E17" si="5">SUM(C14:C16)</f>
        <v>3</v>
      </c>
      <c r="D17" s="20">
        <f t="shared" si="5"/>
        <v>17</v>
      </c>
      <c r="E17" s="20">
        <f t="shared" si="5"/>
        <v>6</v>
      </c>
      <c r="F17" s="13">
        <v>0</v>
      </c>
      <c r="G17" s="13">
        <f t="shared" ref="G17" si="6">(D17-E17)/E17</f>
        <v>1.8333333333333333</v>
      </c>
    </row>
    <row r="18" spans="1:7">
      <c r="A18" s="20"/>
      <c r="B18" s="7"/>
      <c r="C18" s="7"/>
      <c r="D18" s="7"/>
      <c r="E18" s="7"/>
      <c r="F18" s="6"/>
      <c r="G18" s="6"/>
    </row>
    <row r="19" spans="1:7" s="21" customFormat="1">
      <c r="A19" s="1" t="s">
        <v>70</v>
      </c>
      <c r="B19" s="2" t="s">
        <v>0</v>
      </c>
      <c r="C19" s="2" t="s">
        <v>30</v>
      </c>
      <c r="D19" s="2" t="s">
        <v>2</v>
      </c>
      <c r="E19" s="2" t="s">
        <v>3</v>
      </c>
      <c r="F19" s="59" t="s">
        <v>4</v>
      </c>
      <c r="G19" s="59" t="s">
        <v>5</v>
      </c>
    </row>
    <row r="20" spans="1:7">
      <c r="A20" s="10" t="s">
        <v>51</v>
      </c>
      <c r="B20" s="7">
        <v>4</v>
      </c>
      <c r="C20" s="7">
        <v>2</v>
      </c>
      <c r="D20" s="7">
        <v>48</v>
      </c>
      <c r="E20" s="7">
        <v>31</v>
      </c>
      <c r="F20" s="6">
        <f>(B20-C20)/C20</f>
        <v>1</v>
      </c>
      <c r="G20" s="6">
        <f>(D20-E20)/E20</f>
        <v>0.54838709677419351</v>
      </c>
    </row>
    <row r="21" spans="1:7">
      <c r="A21" s="10" t="s">
        <v>52</v>
      </c>
      <c r="B21" s="7">
        <v>8</v>
      </c>
      <c r="C21" s="7">
        <v>32</v>
      </c>
      <c r="D21" s="7">
        <v>202</v>
      </c>
      <c r="E21" s="7">
        <v>150</v>
      </c>
      <c r="F21" s="6">
        <f>(B21-C21)/C21</f>
        <v>-0.75</v>
      </c>
      <c r="G21" s="6">
        <f>(D21-E21)/E21</f>
        <v>0.34666666666666668</v>
      </c>
    </row>
    <row r="22" spans="1:7">
      <c r="A22" s="20"/>
      <c r="B22" s="7"/>
      <c r="C22" s="7"/>
      <c r="D22" s="7"/>
      <c r="E22" s="7"/>
      <c r="F22" s="6"/>
      <c r="G22" s="6"/>
    </row>
    <row r="23" spans="1:7" s="21" customFormat="1">
      <c r="A23" s="1" t="s">
        <v>69</v>
      </c>
      <c r="B23" s="2" t="s">
        <v>0</v>
      </c>
      <c r="C23" s="2" t="s">
        <v>30</v>
      </c>
      <c r="D23" s="2" t="s">
        <v>2</v>
      </c>
      <c r="E23" s="2" t="s">
        <v>3</v>
      </c>
      <c r="F23" s="59" t="s">
        <v>4</v>
      </c>
      <c r="G23" s="59" t="s">
        <v>5</v>
      </c>
    </row>
    <row r="24" spans="1:7">
      <c r="A24" s="10" t="s">
        <v>243</v>
      </c>
      <c r="B24" s="7">
        <v>6</v>
      </c>
      <c r="C24" s="7">
        <v>3</v>
      </c>
      <c r="D24" s="7">
        <v>122</v>
      </c>
      <c r="E24" s="7">
        <v>50</v>
      </c>
      <c r="F24" s="6">
        <f>(B24-C24)/C24</f>
        <v>1</v>
      </c>
      <c r="G24" s="6">
        <f>(D24-E24)/E24</f>
        <v>1.44</v>
      </c>
    </row>
    <row r="25" spans="1:7">
      <c r="A25" s="10" t="s">
        <v>42</v>
      </c>
      <c r="B25" s="7">
        <v>33</v>
      </c>
      <c r="C25" s="7">
        <v>19</v>
      </c>
      <c r="D25" s="7">
        <v>326</v>
      </c>
      <c r="E25" s="7">
        <v>291</v>
      </c>
      <c r="F25" s="6">
        <f t="shared" ref="F25:F35" si="7">(B25-C25)/C25</f>
        <v>0.73684210526315785</v>
      </c>
      <c r="G25" s="6">
        <f t="shared" ref="G25:G35" si="8">(D25-E25)/E25</f>
        <v>0.12027491408934708</v>
      </c>
    </row>
    <row r="26" spans="1:7">
      <c r="A26" s="10" t="s">
        <v>53</v>
      </c>
      <c r="B26" s="7">
        <v>2</v>
      </c>
      <c r="C26" s="7">
        <v>3</v>
      </c>
      <c r="D26" s="7">
        <v>74</v>
      </c>
      <c r="E26" s="7">
        <v>42</v>
      </c>
      <c r="F26" s="6">
        <f t="shared" si="7"/>
        <v>-0.33333333333333331</v>
      </c>
      <c r="G26" s="6">
        <f t="shared" si="8"/>
        <v>0.76190476190476186</v>
      </c>
    </row>
    <row r="27" spans="1:7">
      <c r="A27" s="10" t="s">
        <v>54</v>
      </c>
      <c r="B27" s="7">
        <v>1</v>
      </c>
      <c r="C27" s="7">
        <v>0</v>
      </c>
      <c r="D27" s="7">
        <v>20</v>
      </c>
      <c r="E27" s="7">
        <v>28</v>
      </c>
      <c r="F27" s="6" t="e">
        <f t="shared" si="7"/>
        <v>#DIV/0!</v>
      </c>
      <c r="G27" s="6">
        <f t="shared" si="8"/>
        <v>-0.2857142857142857</v>
      </c>
    </row>
    <row r="28" spans="1:7">
      <c r="A28" s="10" t="s">
        <v>55</v>
      </c>
      <c r="B28" s="7">
        <v>2</v>
      </c>
      <c r="C28" s="7">
        <v>10</v>
      </c>
      <c r="D28" s="7">
        <v>57</v>
      </c>
      <c r="E28" s="7">
        <v>49</v>
      </c>
      <c r="F28" s="6">
        <f t="shared" si="7"/>
        <v>-0.8</v>
      </c>
      <c r="G28" s="6">
        <f t="shared" si="8"/>
        <v>0.16326530612244897</v>
      </c>
    </row>
    <row r="29" spans="1:7">
      <c r="A29" s="10" t="s">
        <v>56</v>
      </c>
      <c r="B29" s="7">
        <v>3</v>
      </c>
      <c r="C29" s="7">
        <v>11</v>
      </c>
      <c r="D29" s="7">
        <v>79</v>
      </c>
      <c r="E29" s="7">
        <v>74</v>
      </c>
      <c r="F29" s="6">
        <f t="shared" si="7"/>
        <v>-0.72727272727272729</v>
      </c>
      <c r="G29" s="6">
        <f t="shared" si="8"/>
        <v>6.7567567567567571E-2</v>
      </c>
    </row>
    <row r="30" spans="1:7">
      <c r="A30" s="10" t="s">
        <v>57</v>
      </c>
      <c r="B30" s="7">
        <v>0</v>
      </c>
      <c r="C30" s="7">
        <v>0</v>
      </c>
      <c r="D30" s="7">
        <v>0</v>
      </c>
      <c r="E30" s="7">
        <v>1</v>
      </c>
      <c r="F30" s="6" t="e">
        <f t="shared" si="7"/>
        <v>#DIV/0!</v>
      </c>
      <c r="G30" s="6">
        <f t="shared" si="8"/>
        <v>-1</v>
      </c>
    </row>
    <row r="31" spans="1:7">
      <c r="A31" s="10" t="s">
        <v>58</v>
      </c>
      <c r="B31" s="7">
        <v>1</v>
      </c>
      <c r="C31" s="7">
        <v>0</v>
      </c>
      <c r="D31" s="7">
        <v>10</v>
      </c>
      <c r="E31" s="7">
        <v>4</v>
      </c>
      <c r="F31" s="6" t="e">
        <f t="shared" si="7"/>
        <v>#DIV/0!</v>
      </c>
      <c r="G31" s="6">
        <f t="shared" si="8"/>
        <v>1.5</v>
      </c>
    </row>
    <row r="32" spans="1:7">
      <c r="A32" s="10" t="s">
        <v>59</v>
      </c>
      <c r="B32" s="7">
        <v>0</v>
      </c>
      <c r="C32" s="7">
        <v>0</v>
      </c>
      <c r="D32" s="7">
        <v>40</v>
      </c>
      <c r="E32" s="7">
        <v>19</v>
      </c>
      <c r="F32" s="6" t="e">
        <f t="shared" si="7"/>
        <v>#DIV/0!</v>
      </c>
      <c r="G32" s="6">
        <f t="shared" si="8"/>
        <v>1.1052631578947369</v>
      </c>
    </row>
    <row r="33" spans="1:7">
      <c r="A33" s="10" t="s">
        <v>60</v>
      </c>
      <c r="B33" s="7">
        <v>0</v>
      </c>
      <c r="C33" s="7">
        <v>0</v>
      </c>
      <c r="D33" s="7">
        <v>9</v>
      </c>
      <c r="E33" s="7">
        <v>0</v>
      </c>
      <c r="F33" s="6" t="e">
        <f t="shared" si="7"/>
        <v>#DIV/0!</v>
      </c>
      <c r="G33" s="6" t="e">
        <f t="shared" si="8"/>
        <v>#DIV/0!</v>
      </c>
    </row>
    <row r="34" spans="1:7">
      <c r="A34" s="10" t="s">
        <v>61</v>
      </c>
      <c r="B34" s="7">
        <v>3</v>
      </c>
      <c r="C34" s="7">
        <v>0</v>
      </c>
      <c r="D34" s="7">
        <v>31</v>
      </c>
      <c r="E34" s="7">
        <v>12</v>
      </c>
      <c r="F34" s="6" t="e">
        <f t="shared" si="7"/>
        <v>#DIV/0!</v>
      </c>
      <c r="G34" s="6">
        <f t="shared" si="8"/>
        <v>1.5833333333333333</v>
      </c>
    </row>
    <row r="35" spans="1:7">
      <c r="A35" s="10" t="s">
        <v>62</v>
      </c>
      <c r="B35" s="7">
        <v>0</v>
      </c>
      <c r="C35" s="7">
        <v>0</v>
      </c>
      <c r="D35" s="7">
        <v>1</v>
      </c>
      <c r="E35" s="7">
        <v>0</v>
      </c>
      <c r="F35" s="6" t="e">
        <f t="shared" si="7"/>
        <v>#DIV/0!</v>
      </c>
      <c r="G35" s="6" t="e">
        <f t="shared" si="8"/>
        <v>#DIV/0!</v>
      </c>
    </row>
    <row r="36" spans="1:7">
      <c r="A36" s="20"/>
      <c r="B36" s="7"/>
      <c r="C36" s="7"/>
      <c r="D36" s="7"/>
      <c r="E36" s="7"/>
      <c r="F36" s="6"/>
      <c r="G36" s="6"/>
    </row>
    <row r="37" spans="1:7" s="21" customFormat="1">
      <c r="A37" s="1" t="s">
        <v>63</v>
      </c>
      <c r="B37" s="2" t="s">
        <v>0</v>
      </c>
      <c r="C37" s="2" t="s">
        <v>30</v>
      </c>
      <c r="D37" s="2" t="s">
        <v>2</v>
      </c>
      <c r="E37" s="2" t="s">
        <v>3</v>
      </c>
      <c r="F37" s="59" t="s">
        <v>4</v>
      </c>
      <c r="G37" s="59" t="s">
        <v>5</v>
      </c>
    </row>
    <row r="38" spans="1:7">
      <c r="A38" s="10" t="s">
        <v>64</v>
      </c>
      <c r="B38" s="7">
        <v>0</v>
      </c>
      <c r="C38" s="7">
        <v>0</v>
      </c>
      <c r="D38" s="7">
        <v>5</v>
      </c>
      <c r="E38" s="7">
        <v>8</v>
      </c>
      <c r="F38" s="6">
        <v>0</v>
      </c>
      <c r="G38" s="6">
        <f>(D38-E38)/E38</f>
        <v>-0.375</v>
      </c>
    </row>
    <row r="39" spans="1:7">
      <c r="A39" s="10" t="s">
        <v>65</v>
      </c>
      <c r="B39" s="4">
        <v>0</v>
      </c>
      <c r="C39" s="60">
        <v>100</v>
      </c>
      <c r="D39" s="60">
        <v>94902</v>
      </c>
      <c r="E39" s="7">
        <v>289283</v>
      </c>
      <c r="F39" s="6">
        <v>0</v>
      </c>
      <c r="G39" s="6">
        <f t="shared" ref="G39" si="9">(D39-E39)/E39</f>
        <v>-0.67194062561574652</v>
      </c>
    </row>
    <row r="40" spans="1:7">
      <c r="A40" s="10" t="s">
        <v>66</v>
      </c>
      <c r="B40" s="7">
        <f>-C40</f>
        <v>0</v>
      </c>
      <c r="C40" s="7">
        <v>0</v>
      </c>
      <c r="D40" s="7">
        <v>0</v>
      </c>
      <c r="E40" s="7">
        <v>0</v>
      </c>
      <c r="F40" s="6">
        <v>0</v>
      </c>
      <c r="G40" s="6">
        <v>0</v>
      </c>
    </row>
    <row r="41" spans="1:7">
      <c r="A41" s="10" t="s">
        <v>67</v>
      </c>
      <c r="B41" s="7">
        <v>0</v>
      </c>
      <c r="C41" s="7">
        <v>0</v>
      </c>
      <c r="D41" s="7">
        <v>0</v>
      </c>
      <c r="E41" s="7">
        <v>0</v>
      </c>
      <c r="F41" s="6">
        <v>0</v>
      </c>
      <c r="G41" s="6">
        <v>0</v>
      </c>
    </row>
    <row r="42" spans="1:7">
      <c r="A42" s="10" t="s">
        <v>68</v>
      </c>
      <c r="B42" s="7">
        <v>0</v>
      </c>
      <c r="C42" s="7">
        <v>0</v>
      </c>
      <c r="D42" s="7">
        <v>0</v>
      </c>
      <c r="E42" s="7">
        <v>0</v>
      </c>
      <c r="F42" s="6">
        <v>0</v>
      </c>
      <c r="G42" s="6">
        <v>0</v>
      </c>
    </row>
    <row r="43" spans="1:7">
      <c r="A43" s="20"/>
      <c r="B43" s="7"/>
      <c r="C43" s="7"/>
      <c r="D43" s="7"/>
      <c r="E43" s="7"/>
      <c r="F43" s="6"/>
      <c r="G43" s="6"/>
    </row>
    <row r="44" spans="1:7" s="21" customFormat="1">
      <c r="A44" s="1" t="s">
        <v>72</v>
      </c>
      <c r="B44" s="2" t="s">
        <v>0</v>
      </c>
      <c r="C44" s="2" t="s">
        <v>30</v>
      </c>
      <c r="D44" s="2" t="s">
        <v>2</v>
      </c>
      <c r="E44" s="2" t="s">
        <v>3</v>
      </c>
      <c r="F44" s="59" t="s">
        <v>4</v>
      </c>
      <c r="G44" s="59" t="s">
        <v>5</v>
      </c>
    </row>
    <row r="45" spans="1:7">
      <c r="A45" s="10" t="s">
        <v>73</v>
      </c>
      <c r="B45" s="7">
        <v>11</v>
      </c>
      <c r="C45" s="7">
        <v>9</v>
      </c>
      <c r="D45" s="7">
        <v>195</v>
      </c>
      <c r="E45" s="7">
        <v>138</v>
      </c>
      <c r="F45" s="6">
        <f>(B45-C45)/C45</f>
        <v>0.22222222222222221</v>
      </c>
      <c r="G45" s="6">
        <f>(D45-E45)/E45</f>
        <v>0.41304347826086957</v>
      </c>
    </row>
    <row r="46" spans="1:7">
      <c r="A46" s="10" t="s">
        <v>74</v>
      </c>
      <c r="B46" s="7">
        <v>10</v>
      </c>
      <c r="C46" s="7">
        <v>6</v>
      </c>
      <c r="D46" s="7">
        <v>121</v>
      </c>
      <c r="E46" s="7">
        <v>116</v>
      </c>
      <c r="F46" s="6">
        <f t="shared" ref="F46:F61" si="10">(B46-C46)/C46</f>
        <v>0.66666666666666663</v>
      </c>
      <c r="G46" s="6">
        <f t="shared" ref="G46:G61" si="11">(D46-E46)/E46</f>
        <v>4.3103448275862072E-2</v>
      </c>
    </row>
    <row r="47" spans="1:7">
      <c r="A47" s="10" t="s">
        <v>75</v>
      </c>
      <c r="B47" s="7">
        <v>0</v>
      </c>
      <c r="C47" s="7">
        <v>0</v>
      </c>
      <c r="D47" s="7">
        <v>22</v>
      </c>
      <c r="E47" s="7">
        <v>5</v>
      </c>
      <c r="F47" s="6" t="e">
        <f t="shared" si="10"/>
        <v>#DIV/0!</v>
      </c>
      <c r="G47" s="6">
        <f t="shared" si="11"/>
        <v>3.4</v>
      </c>
    </row>
    <row r="48" spans="1:7">
      <c r="A48" s="10" t="s">
        <v>76</v>
      </c>
      <c r="B48" s="7">
        <v>0</v>
      </c>
      <c r="C48" s="7">
        <v>0</v>
      </c>
      <c r="D48" s="7">
        <v>0</v>
      </c>
      <c r="E48" s="7">
        <v>0</v>
      </c>
      <c r="F48" s="6" t="e">
        <f t="shared" si="10"/>
        <v>#DIV/0!</v>
      </c>
      <c r="G48" s="6" t="e">
        <f t="shared" si="11"/>
        <v>#DIV/0!</v>
      </c>
    </row>
    <row r="49" spans="1:7">
      <c r="A49" s="10" t="s">
        <v>77</v>
      </c>
      <c r="B49" s="7">
        <v>0</v>
      </c>
      <c r="C49" s="7">
        <v>0</v>
      </c>
      <c r="D49" s="7">
        <v>0</v>
      </c>
      <c r="E49" s="7">
        <v>0</v>
      </c>
      <c r="F49" s="6" t="e">
        <f t="shared" si="10"/>
        <v>#DIV/0!</v>
      </c>
      <c r="G49" s="6" t="e">
        <f t="shared" si="11"/>
        <v>#DIV/0!</v>
      </c>
    </row>
    <row r="50" spans="1:7">
      <c r="A50" s="10" t="s">
        <v>78</v>
      </c>
      <c r="B50" s="7">
        <v>17</v>
      </c>
      <c r="C50" s="7">
        <v>10</v>
      </c>
      <c r="D50" s="7">
        <v>239</v>
      </c>
      <c r="E50" s="7">
        <v>181</v>
      </c>
      <c r="F50" s="6">
        <f t="shared" si="10"/>
        <v>0.7</v>
      </c>
      <c r="G50" s="6">
        <f t="shared" si="11"/>
        <v>0.32044198895027626</v>
      </c>
    </row>
    <row r="51" spans="1:7">
      <c r="A51" s="10" t="s">
        <v>79</v>
      </c>
      <c r="B51" s="7">
        <v>4</v>
      </c>
      <c r="C51" s="7">
        <v>6</v>
      </c>
      <c r="D51" s="7">
        <v>73</v>
      </c>
      <c r="E51" s="7">
        <v>50</v>
      </c>
      <c r="F51" s="6">
        <f t="shared" si="10"/>
        <v>-0.33333333333333331</v>
      </c>
      <c r="G51" s="6">
        <f t="shared" si="11"/>
        <v>0.46</v>
      </c>
    </row>
    <row r="52" spans="1:7">
      <c r="A52" s="10" t="s">
        <v>80</v>
      </c>
      <c r="B52" s="7">
        <v>9</v>
      </c>
      <c r="C52" s="7">
        <v>3</v>
      </c>
      <c r="D52" s="7">
        <v>127</v>
      </c>
      <c r="E52" s="7">
        <v>107</v>
      </c>
      <c r="F52" s="6">
        <f t="shared" si="10"/>
        <v>2</v>
      </c>
      <c r="G52" s="6">
        <f t="shared" si="11"/>
        <v>0.18691588785046728</v>
      </c>
    </row>
    <row r="53" spans="1:7">
      <c r="A53" s="10" t="s">
        <v>81</v>
      </c>
      <c r="B53" s="7">
        <v>2</v>
      </c>
      <c r="C53" s="7">
        <v>6</v>
      </c>
      <c r="D53" s="7">
        <v>56</v>
      </c>
      <c r="E53" s="7">
        <v>53</v>
      </c>
      <c r="F53" s="6">
        <f t="shared" si="10"/>
        <v>-0.66666666666666663</v>
      </c>
      <c r="G53" s="6">
        <f t="shared" si="11"/>
        <v>5.6603773584905662E-2</v>
      </c>
    </row>
    <row r="54" spans="1:7">
      <c r="A54" s="10" t="s">
        <v>82</v>
      </c>
      <c r="B54" s="7">
        <v>8</v>
      </c>
      <c r="C54" s="7">
        <v>5</v>
      </c>
      <c r="D54" s="7">
        <v>98</v>
      </c>
      <c r="E54" s="7">
        <v>107</v>
      </c>
      <c r="F54" s="6">
        <f t="shared" si="10"/>
        <v>0.6</v>
      </c>
      <c r="G54" s="6">
        <f t="shared" si="11"/>
        <v>-8.4112149532710276E-2</v>
      </c>
    </row>
    <row r="55" spans="1:7">
      <c r="A55" s="10" t="s">
        <v>83</v>
      </c>
      <c r="B55" s="7">
        <v>2</v>
      </c>
      <c r="C55" s="7">
        <v>1</v>
      </c>
      <c r="D55" s="7">
        <v>20</v>
      </c>
      <c r="E55" s="7">
        <v>12</v>
      </c>
      <c r="F55" s="6">
        <f t="shared" si="10"/>
        <v>1</v>
      </c>
      <c r="G55" s="6">
        <f t="shared" si="11"/>
        <v>0.66666666666666663</v>
      </c>
    </row>
    <row r="56" spans="1:7">
      <c r="A56" s="10" t="s">
        <v>84</v>
      </c>
      <c r="B56" s="7">
        <v>0</v>
      </c>
      <c r="C56" s="7">
        <v>0</v>
      </c>
      <c r="D56" s="7">
        <v>19</v>
      </c>
      <c r="E56" s="7">
        <v>3</v>
      </c>
      <c r="F56" s="6" t="e">
        <f t="shared" si="10"/>
        <v>#DIV/0!</v>
      </c>
      <c r="G56" s="6">
        <f t="shared" si="11"/>
        <v>5.333333333333333</v>
      </c>
    </row>
    <row r="57" spans="1:7">
      <c r="A57" s="10" t="s">
        <v>85</v>
      </c>
      <c r="B57" s="7">
        <v>0</v>
      </c>
      <c r="C57" s="7">
        <v>0</v>
      </c>
      <c r="D57" s="7">
        <v>3</v>
      </c>
      <c r="E57" s="7">
        <v>1</v>
      </c>
      <c r="F57" s="6" t="e">
        <f t="shared" si="10"/>
        <v>#DIV/0!</v>
      </c>
      <c r="G57" s="6">
        <f t="shared" si="11"/>
        <v>2</v>
      </c>
    </row>
    <row r="58" spans="1:7">
      <c r="A58" s="10" t="s">
        <v>86</v>
      </c>
      <c r="B58" s="7">
        <v>0</v>
      </c>
      <c r="C58" s="7">
        <v>0</v>
      </c>
      <c r="D58" s="7">
        <v>0</v>
      </c>
      <c r="E58" s="7">
        <v>0</v>
      </c>
      <c r="F58" s="6" t="e">
        <f t="shared" si="10"/>
        <v>#DIV/0!</v>
      </c>
      <c r="G58" s="6" t="e">
        <f t="shared" si="11"/>
        <v>#DIV/0!</v>
      </c>
    </row>
    <row r="59" spans="1:7">
      <c r="A59" s="10" t="s">
        <v>87</v>
      </c>
      <c r="B59" s="7">
        <v>0</v>
      </c>
      <c r="C59" s="7">
        <v>0</v>
      </c>
      <c r="D59" s="7">
        <v>0</v>
      </c>
      <c r="E59" s="7">
        <v>0</v>
      </c>
      <c r="F59" s="6" t="e">
        <f t="shared" si="10"/>
        <v>#DIV/0!</v>
      </c>
      <c r="G59" s="6" t="e">
        <f t="shared" si="11"/>
        <v>#DIV/0!</v>
      </c>
    </row>
    <row r="60" spans="1:7">
      <c r="A60" s="10" t="s">
        <v>88</v>
      </c>
      <c r="B60" s="7">
        <v>0</v>
      </c>
      <c r="C60" s="7">
        <v>0</v>
      </c>
      <c r="D60" s="7">
        <v>0</v>
      </c>
      <c r="E60" s="7">
        <v>0</v>
      </c>
      <c r="F60" s="6" t="e">
        <f t="shared" si="10"/>
        <v>#DIV/0!</v>
      </c>
      <c r="G60" s="6" t="e">
        <f t="shared" si="11"/>
        <v>#DIV/0!</v>
      </c>
    </row>
    <row r="61" spans="1:7">
      <c r="A61" s="10" t="s">
        <v>89</v>
      </c>
      <c r="B61" s="7">
        <v>0</v>
      </c>
      <c r="C61" s="7">
        <v>0</v>
      </c>
      <c r="D61" s="7">
        <v>0</v>
      </c>
      <c r="E61" s="7">
        <v>0</v>
      </c>
      <c r="F61" s="6" t="e">
        <f t="shared" si="10"/>
        <v>#DIV/0!</v>
      </c>
      <c r="G61" s="6" t="e">
        <f t="shared" si="11"/>
        <v>#DIV/0!</v>
      </c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Crime Activity</vt:lpstr>
      <vt:lpstr>Arrest Demographics</vt:lpstr>
      <vt:lpstr>E-911</vt:lpstr>
      <vt:lpstr>UPD</vt:lpstr>
      <vt:lpstr>Prowl</vt:lpstr>
      <vt:lpstr>CID</vt:lpstr>
      <vt:lpstr>Warrants</vt:lpstr>
      <vt:lpstr>DTF</vt:lpstr>
      <vt:lpstr>Traffic</vt:lpstr>
      <vt:lpstr>Parking</vt:lpstr>
      <vt:lpstr>Animal Control</vt:lpstr>
      <vt:lpstr>FLEET MAINTENANCE</vt:lpstr>
      <vt:lpstr>RECORDS</vt:lpstr>
      <vt:lpstr>Professional Standards</vt:lpstr>
    </vt:vector>
  </TitlesOfParts>
  <Company>City of Jonesboro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Yates</dc:creator>
  <cp:lastModifiedBy>Heather Clements</cp:lastModifiedBy>
  <cp:lastPrinted>2009-11-19T16:10:47Z</cp:lastPrinted>
  <dcterms:created xsi:type="dcterms:W3CDTF">2005-08-24T14:42:25Z</dcterms:created>
  <dcterms:modified xsi:type="dcterms:W3CDTF">2010-01-12T21:41:07Z</dcterms:modified>
</cp:coreProperties>
</file>